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 2025/2025 Informacion Pública Asotacgua.com/MARZO 2025/Numeral 8/"/>
    </mc:Choice>
  </mc:AlternateContent>
  <xr:revisionPtr revIDLastSave="2" documentId="8_{D0454B4D-E1E4-4532-B1D0-5E7C4AB379C7}" xr6:coauthVersionLast="47" xr6:coauthVersionMax="47" xr10:uidLastSave="{E5C9B47D-5821-46E3-974F-317BD30CC32E}"/>
  <bookViews>
    <workbookView xWindow="-120" yWindow="-120" windowWidth="29040" windowHeight="15720" tabRatio="810" activeTab="2" xr2:uid="{00000000-000D-0000-FFFF-FFFF00000000}"/>
  </bookViews>
  <sheets>
    <sheet name="ENERO 2025" sheetId="87" r:id="rId1"/>
    <sheet name="FEBRERO 2025" sheetId="88" r:id="rId2"/>
    <sheet name="MARZO 2025" sheetId="89" r:id="rId3"/>
  </sheets>
  <externalReferences>
    <externalReference r:id="rId4"/>
  </externalReferences>
  <definedNames>
    <definedName name="_xlnm.Print_Area" localSheetId="0">'ENERO 2025'!$A$1:$U$169</definedName>
    <definedName name="_xlnm.Print_Area" localSheetId="1">'FEBRERO 2025'!$A$1:$U$172</definedName>
    <definedName name="_xlnm.Print_Area" localSheetId="2">'MARZO 2025'!$A$1:$U$187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1" i="89" l="1"/>
  <c r="D145" i="89"/>
  <c r="R144" i="89"/>
  <c r="Q144" i="89"/>
  <c r="P144" i="89"/>
  <c r="O144" i="89"/>
  <c r="N144" i="89"/>
  <c r="M144" i="89"/>
  <c r="L144" i="89"/>
  <c r="K144" i="89"/>
  <c r="J144" i="89"/>
  <c r="I144" i="89"/>
  <c r="H144" i="89"/>
  <c r="G144" i="89"/>
  <c r="F144" i="89"/>
  <c r="E144" i="89"/>
  <c r="D144" i="89"/>
  <c r="C144" i="89"/>
  <c r="S143" i="89"/>
  <c r="T143" i="89" s="1"/>
  <c r="R143" i="89"/>
  <c r="R142" i="89"/>
  <c r="S140" i="89"/>
  <c r="R140" i="89"/>
  <c r="S139" i="89"/>
  <c r="T139" i="89" s="1"/>
  <c r="R139" i="89"/>
  <c r="S138" i="89"/>
  <c r="T138" i="89" s="1"/>
  <c r="R138" i="89"/>
  <c r="S137" i="89"/>
  <c r="T137" i="89" s="1"/>
  <c r="R137" i="89"/>
  <c r="S136" i="89"/>
  <c r="R136" i="89"/>
  <c r="R135" i="89"/>
  <c r="R134" i="89"/>
  <c r="R133" i="89"/>
  <c r="T132" i="89"/>
  <c r="R132" i="89"/>
  <c r="S131" i="89"/>
  <c r="T131" i="89" s="1"/>
  <c r="R131" i="89"/>
  <c r="S130" i="89"/>
  <c r="R130" i="89"/>
  <c r="S129" i="89"/>
  <c r="T129" i="89" s="1"/>
  <c r="R129" i="89"/>
  <c r="S128" i="89"/>
  <c r="T128" i="89" s="1"/>
  <c r="R128" i="89"/>
  <c r="S127" i="89"/>
  <c r="T127" i="89" s="1"/>
  <c r="R127" i="89"/>
  <c r="S126" i="89"/>
  <c r="T126" i="89" s="1"/>
  <c r="R126" i="89"/>
  <c r="S125" i="89"/>
  <c r="T125" i="89" s="1"/>
  <c r="R125" i="89"/>
  <c r="R124" i="89"/>
  <c r="R123" i="89"/>
  <c r="R122" i="89"/>
  <c r="R121" i="89"/>
  <c r="W120" i="89"/>
  <c r="S120" i="89"/>
  <c r="T120" i="89" s="1"/>
  <c r="R120" i="89"/>
  <c r="S119" i="89"/>
  <c r="T119" i="89" s="1"/>
  <c r="R119" i="89"/>
  <c r="S118" i="89"/>
  <c r="T118" i="89" s="1"/>
  <c r="R118" i="89"/>
  <c r="S117" i="89"/>
  <c r="R117" i="89"/>
  <c r="W116" i="89"/>
  <c r="S116" i="89"/>
  <c r="R116" i="89"/>
  <c r="S115" i="89"/>
  <c r="T115" i="89" s="1"/>
  <c r="R115" i="89"/>
  <c r="S114" i="89"/>
  <c r="T114" i="89" s="1"/>
  <c r="R114" i="89"/>
  <c r="S113" i="89"/>
  <c r="R113" i="89"/>
  <c r="S112" i="89"/>
  <c r="R112" i="89"/>
  <c r="S111" i="89"/>
  <c r="R111" i="89"/>
  <c r="S110" i="89"/>
  <c r="T110" i="89" s="1"/>
  <c r="R110" i="89"/>
  <c r="S109" i="89"/>
  <c r="T109" i="89" s="1"/>
  <c r="R109" i="89"/>
  <c r="S108" i="89"/>
  <c r="T108" i="89" s="1"/>
  <c r="R108" i="89"/>
  <c r="S107" i="89"/>
  <c r="T107" i="89" s="1"/>
  <c r="R107" i="89"/>
  <c r="S106" i="89"/>
  <c r="R106" i="89"/>
  <c r="S105" i="89"/>
  <c r="T105" i="89" s="1"/>
  <c r="R105" i="89"/>
  <c r="S104" i="89"/>
  <c r="R104" i="89"/>
  <c r="S103" i="89"/>
  <c r="R103" i="89"/>
  <c r="S102" i="89"/>
  <c r="T102" i="89" s="1"/>
  <c r="R102" i="89"/>
  <c r="D102" i="89"/>
  <c r="T101" i="89"/>
  <c r="S101" i="89"/>
  <c r="R101" i="89"/>
  <c r="S100" i="89"/>
  <c r="R100" i="89"/>
  <c r="S99" i="89"/>
  <c r="T99" i="89" s="1"/>
  <c r="R99" i="89"/>
  <c r="S98" i="89"/>
  <c r="T98" i="89" s="1"/>
  <c r="R98" i="89"/>
  <c r="S97" i="89"/>
  <c r="R97" i="89"/>
  <c r="S96" i="89"/>
  <c r="T96" i="89" s="1"/>
  <c r="R96" i="89"/>
  <c r="S95" i="89"/>
  <c r="T95" i="89" s="1"/>
  <c r="R95" i="89"/>
  <c r="S94" i="89"/>
  <c r="R94" i="89"/>
  <c r="S93" i="89"/>
  <c r="T93" i="89" s="1"/>
  <c r="R93" i="89"/>
  <c r="S92" i="89"/>
  <c r="T92" i="89" s="1"/>
  <c r="R92" i="89"/>
  <c r="S91" i="89"/>
  <c r="R91" i="89"/>
  <c r="S90" i="89"/>
  <c r="T90" i="89" s="1"/>
  <c r="R90" i="89"/>
  <c r="S89" i="89"/>
  <c r="T89" i="89" s="1"/>
  <c r="X89" i="89" s="1"/>
  <c r="R89" i="89"/>
  <c r="S88" i="89"/>
  <c r="R88" i="89"/>
  <c r="S87" i="89"/>
  <c r="T87" i="89" s="1"/>
  <c r="R87" i="89"/>
  <c r="S86" i="89"/>
  <c r="T86" i="89" s="1"/>
  <c r="R86" i="89"/>
  <c r="S85" i="89"/>
  <c r="T85" i="89" s="1"/>
  <c r="R85" i="89"/>
  <c r="S84" i="89"/>
  <c r="T84" i="89" s="1"/>
  <c r="R84" i="89"/>
  <c r="R83" i="89"/>
  <c r="S81" i="89"/>
  <c r="R81" i="89"/>
  <c r="S80" i="89"/>
  <c r="T80" i="89" s="1"/>
  <c r="R80" i="89"/>
  <c r="S79" i="89"/>
  <c r="R79" i="89"/>
  <c r="S78" i="89"/>
  <c r="T78" i="89" s="1"/>
  <c r="R78" i="89"/>
  <c r="S77" i="89"/>
  <c r="R77" i="89"/>
  <c r="S76" i="89"/>
  <c r="R76" i="89"/>
  <c r="S75" i="89"/>
  <c r="T75" i="89" s="1"/>
  <c r="R75" i="89"/>
  <c r="S74" i="89"/>
  <c r="R74" i="89"/>
  <c r="S73" i="89"/>
  <c r="R73" i="89"/>
  <c r="S72" i="89"/>
  <c r="T72" i="89" s="1"/>
  <c r="R72" i="89"/>
  <c r="S71" i="89"/>
  <c r="T71" i="89" s="1"/>
  <c r="R71" i="89"/>
  <c r="S70" i="89"/>
  <c r="R70" i="89"/>
  <c r="S69" i="89"/>
  <c r="R69" i="89"/>
  <c r="D69" i="89"/>
  <c r="S68" i="89"/>
  <c r="T68" i="89" s="1"/>
  <c r="R68" i="89"/>
  <c r="S67" i="89"/>
  <c r="R67" i="89"/>
  <c r="S66" i="89"/>
  <c r="T66" i="89" s="1"/>
  <c r="R66" i="89"/>
  <c r="S65" i="89"/>
  <c r="R65" i="89"/>
  <c r="S64" i="89"/>
  <c r="T64" i="89" s="1"/>
  <c r="R64" i="89"/>
  <c r="S63" i="89"/>
  <c r="T63" i="89" s="1"/>
  <c r="R63" i="89"/>
  <c r="S62" i="89"/>
  <c r="T62" i="89" s="1"/>
  <c r="R62" i="89"/>
  <c r="S61" i="89"/>
  <c r="T61" i="89" s="1"/>
  <c r="R61" i="89"/>
  <c r="S60" i="89"/>
  <c r="R60" i="89"/>
  <c r="S59" i="89"/>
  <c r="R59" i="89"/>
  <c r="S58" i="89"/>
  <c r="T58" i="89" s="1"/>
  <c r="R58" i="89"/>
  <c r="S57" i="89"/>
  <c r="R57" i="89"/>
  <c r="S56" i="89"/>
  <c r="T56" i="89" s="1"/>
  <c r="R56" i="89"/>
  <c r="S55" i="89"/>
  <c r="T55" i="89" s="1"/>
  <c r="R55" i="89"/>
  <c r="S54" i="89"/>
  <c r="R54" i="89"/>
  <c r="S53" i="89"/>
  <c r="T53" i="89" s="1"/>
  <c r="R53" i="89"/>
  <c r="S52" i="89"/>
  <c r="T52" i="89" s="1"/>
  <c r="R52" i="89"/>
  <c r="S51" i="89"/>
  <c r="R51" i="89"/>
  <c r="S50" i="89"/>
  <c r="T50" i="89" s="1"/>
  <c r="R50" i="89"/>
  <c r="S49" i="89"/>
  <c r="T49" i="89" s="1"/>
  <c r="R49" i="89"/>
  <c r="S48" i="89"/>
  <c r="R48" i="89"/>
  <c r="S47" i="89"/>
  <c r="R47" i="89"/>
  <c r="S46" i="89"/>
  <c r="T46" i="89" s="1"/>
  <c r="R46" i="89"/>
  <c r="S45" i="89"/>
  <c r="R45" i="89"/>
  <c r="R44" i="89"/>
  <c r="S42" i="89"/>
  <c r="T42" i="89" s="1"/>
  <c r="R42" i="89"/>
  <c r="S41" i="89"/>
  <c r="T41" i="89" s="1"/>
  <c r="R41" i="89"/>
  <c r="S40" i="89"/>
  <c r="R40" i="89"/>
  <c r="S39" i="89"/>
  <c r="T39" i="89" s="1"/>
  <c r="R39" i="89"/>
  <c r="S38" i="89"/>
  <c r="T38" i="89" s="1"/>
  <c r="R38" i="89"/>
  <c r="S37" i="89"/>
  <c r="R37" i="89"/>
  <c r="S36" i="89"/>
  <c r="T36" i="89" s="1"/>
  <c r="R36" i="89"/>
  <c r="S35" i="89"/>
  <c r="T35" i="89" s="1"/>
  <c r="R35" i="89"/>
  <c r="S34" i="89"/>
  <c r="T34" i="89" s="1"/>
  <c r="R34" i="89"/>
  <c r="S33" i="89"/>
  <c r="R33" i="89"/>
  <c r="S32" i="89"/>
  <c r="T32" i="89" s="1"/>
  <c r="R32" i="89"/>
  <c r="S31" i="89"/>
  <c r="R31" i="89"/>
  <c r="R26" i="89"/>
  <c r="E26" i="89"/>
  <c r="D26" i="89"/>
  <c r="C26" i="89"/>
  <c r="T25" i="89"/>
  <c r="R25" i="89"/>
  <c r="T24" i="89"/>
  <c r="R24" i="89"/>
  <c r="R23" i="89"/>
  <c r="S22" i="89"/>
  <c r="T22" i="89" s="1"/>
  <c r="R22" i="89"/>
  <c r="S21" i="89"/>
  <c r="R21" i="89"/>
  <c r="S20" i="89"/>
  <c r="R20" i="89"/>
  <c r="S19" i="89"/>
  <c r="R19" i="89"/>
  <c r="S18" i="89"/>
  <c r="R18" i="89"/>
  <c r="R17" i="89"/>
  <c r="R16" i="89"/>
  <c r="S15" i="89"/>
  <c r="R15" i="89"/>
  <c r="R14" i="89"/>
  <c r="S13" i="89"/>
  <c r="T13" i="89" s="1"/>
  <c r="R13" i="89"/>
  <c r="S12" i="89"/>
  <c r="T12" i="89" s="1"/>
  <c r="R12" i="89"/>
  <c r="R11" i="89"/>
  <c r="S10" i="89"/>
  <c r="R10" i="89"/>
  <c r="C171" i="88"/>
  <c r="D145" i="88"/>
  <c r="R144" i="88"/>
  <c r="Q144" i="88"/>
  <c r="P144" i="88"/>
  <c r="O144" i="88"/>
  <c r="N144" i="88"/>
  <c r="M144" i="88"/>
  <c r="L144" i="88"/>
  <c r="K144" i="88"/>
  <c r="J144" i="88"/>
  <c r="I144" i="88"/>
  <c r="H144" i="88"/>
  <c r="G144" i="88"/>
  <c r="F144" i="88"/>
  <c r="E144" i="88"/>
  <c r="D144" i="88"/>
  <c r="C144" i="88"/>
  <c r="S143" i="88"/>
  <c r="R143" i="88"/>
  <c r="R142" i="88"/>
  <c r="S140" i="88"/>
  <c r="T140" i="88" s="1"/>
  <c r="R140" i="88"/>
  <c r="S139" i="88"/>
  <c r="T139" i="88" s="1"/>
  <c r="R139" i="88"/>
  <c r="S138" i="88"/>
  <c r="R138" i="88"/>
  <c r="S137" i="88"/>
  <c r="T137" i="88" s="1"/>
  <c r="R137" i="88"/>
  <c r="S136" i="88"/>
  <c r="R136" i="88"/>
  <c r="R135" i="88"/>
  <c r="R134" i="88"/>
  <c r="R133" i="88"/>
  <c r="T132" i="88"/>
  <c r="R132" i="88"/>
  <c r="S131" i="88"/>
  <c r="T131" i="88" s="1"/>
  <c r="R131" i="88"/>
  <c r="S130" i="88"/>
  <c r="T130" i="88" s="1"/>
  <c r="R130" i="88"/>
  <c r="S129" i="88"/>
  <c r="R129" i="88"/>
  <c r="S128" i="88"/>
  <c r="T128" i="88" s="1"/>
  <c r="R128" i="88"/>
  <c r="S127" i="88"/>
  <c r="T127" i="88" s="1"/>
  <c r="R127" i="88"/>
  <c r="S126" i="88"/>
  <c r="R126" i="88"/>
  <c r="S125" i="88"/>
  <c r="T125" i="88" s="1"/>
  <c r="R125" i="88"/>
  <c r="R124" i="88"/>
  <c r="R123" i="88"/>
  <c r="R122" i="88"/>
  <c r="R121" i="88"/>
  <c r="S120" i="88"/>
  <c r="R120" i="88"/>
  <c r="S119" i="88"/>
  <c r="T119" i="88" s="1"/>
  <c r="R119" i="88"/>
  <c r="S118" i="88"/>
  <c r="T118" i="88" s="1"/>
  <c r="R118" i="88"/>
  <c r="S117" i="88"/>
  <c r="R117" i="88"/>
  <c r="W116" i="88"/>
  <c r="S116" i="88"/>
  <c r="R116" i="88"/>
  <c r="S115" i="88"/>
  <c r="R115" i="88"/>
  <c r="S114" i="88"/>
  <c r="R114" i="88"/>
  <c r="S113" i="88"/>
  <c r="T113" i="88" s="1"/>
  <c r="R113" i="88"/>
  <c r="S112" i="88"/>
  <c r="R112" i="88"/>
  <c r="S111" i="88"/>
  <c r="T111" i="88" s="1"/>
  <c r="R111" i="88"/>
  <c r="S110" i="88"/>
  <c r="T110" i="88" s="1"/>
  <c r="R110" i="88"/>
  <c r="S109" i="88"/>
  <c r="R109" i="88"/>
  <c r="S108" i="88"/>
  <c r="T108" i="88" s="1"/>
  <c r="R108" i="88"/>
  <c r="S107" i="88"/>
  <c r="R107" i="88"/>
  <c r="S106" i="88"/>
  <c r="R106" i="88"/>
  <c r="S105" i="88"/>
  <c r="R105" i="88"/>
  <c r="S104" i="88"/>
  <c r="T104" i="88" s="1"/>
  <c r="R104" i="88"/>
  <c r="S103" i="88"/>
  <c r="T103" i="88" s="1"/>
  <c r="R103" i="88"/>
  <c r="S102" i="88"/>
  <c r="T102" i="88" s="1"/>
  <c r="R102" i="88"/>
  <c r="D102" i="88"/>
  <c r="S101" i="88"/>
  <c r="T101" i="88" s="1"/>
  <c r="R101" i="88"/>
  <c r="S100" i="88"/>
  <c r="R100" i="88"/>
  <c r="S99" i="88"/>
  <c r="R99" i="88"/>
  <c r="S98" i="88"/>
  <c r="T98" i="88" s="1"/>
  <c r="R98" i="88"/>
  <c r="S97" i="88"/>
  <c r="R97" i="88"/>
  <c r="S96" i="88"/>
  <c r="R96" i="88"/>
  <c r="S95" i="88"/>
  <c r="T95" i="88" s="1"/>
  <c r="R95" i="88"/>
  <c r="S94" i="88"/>
  <c r="R94" i="88"/>
  <c r="S93" i="88"/>
  <c r="T93" i="88" s="1"/>
  <c r="R93" i="88"/>
  <c r="S92" i="88"/>
  <c r="T92" i="88" s="1"/>
  <c r="R92" i="88"/>
  <c r="S91" i="88"/>
  <c r="R91" i="88"/>
  <c r="S90" i="88"/>
  <c r="R90" i="88"/>
  <c r="S89" i="88"/>
  <c r="T89" i="88" s="1"/>
  <c r="X89" i="88" s="1"/>
  <c r="R89" i="88"/>
  <c r="S88" i="88"/>
  <c r="R88" i="88"/>
  <c r="S87" i="88"/>
  <c r="T87" i="88" s="1"/>
  <c r="R87" i="88"/>
  <c r="S86" i="88"/>
  <c r="T86" i="88" s="1"/>
  <c r="R86" i="88"/>
  <c r="S85" i="88"/>
  <c r="T85" i="88" s="1"/>
  <c r="R85" i="88"/>
  <c r="S84" i="88"/>
  <c r="T84" i="88" s="1"/>
  <c r="R84" i="88"/>
  <c r="R83" i="88"/>
  <c r="V81" i="88"/>
  <c r="S81" i="88"/>
  <c r="T81" i="88" s="1"/>
  <c r="W81" i="88" s="1"/>
  <c r="R81" i="88"/>
  <c r="S80" i="88"/>
  <c r="R80" i="88"/>
  <c r="S79" i="88"/>
  <c r="T79" i="88" s="1"/>
  <c r="W79" i="88" s="1"/>
  <c r="R79" i="88"/>
  <c r="S78" i="88"/>
  <c r="R78" i="88"/>
  <c r="S77" i="88"/>
  <c r="R77" i="88"/>
  <c r="S76" i="88"/>
  <c r="T76" i="88" s="1"/>
  <c r="R76" i="88"/>
  <c r="S75" i="88"/>
  <c r="R75" i="88"/>
  <c r="S74" i="88"/>
  <c r="R74" i="88"/>
  <c r="S73" i="88"/>
  <c r="T73" i="88" s="1"/>
  <c r="R73" i="88"/>
  <c r="S72" i="88"/>
  <c r="R72" i="88"/>
  <c r="S71" i="88"/>
  <c r="T71" i="88" s="1"/>
  <c r="R71" i="88"/>
  <c r="S70" i="88"/>
  <c r="T70" i="88" s="1"/>
  <c r="R70" i="88"/>
  <c r="S69" i="88"/>
  <c r="R69" i="88"/>
  <c r="D69" i="88"/>
  <c r="S68" i="88"/>
  <c r="R68" i="88"/>
  <c r="S67" i="88"/>
  <c r="R67" i="88"/>
  <c r="S66" i="88"/>
  <c r="T66" i="88" s="1"/>
  <c r="R66" i="88"/>
  <c r="S65" i="88"/>
  <c r="R65" i="88"/>
  <c r="S64" i="88"/>
  <c r="T64" i="88" s="1"/>
  <c r="R64" i="88"/>
  <c r="S63" i="88"/>
  <c r="T63" i="88" s="1"/>
  <c r="R63" i="88"/>
  <c r="S62" i="88"/>
  <c r="R62" i="88"/>
  <c r="S61" i="88"/>
  <c r="T61" i="88" s="1"/>
  <c r="R61" i="88"/>
  <c r="S60" i="88"/>
  <c r="T60" i="88" s="1"/>
  <c r="R60" i="88"/>
  <c r="S59" i="88"/>
  <c r="T59" i="88" s="1"/>
  <c r="R59" i="88"/>
  <c r="S58" i="88"/>
  <c r="R58" i="88"/>
  <c r="S57" i="88"/>
  <c r="T57" i="88" s="1"/>
  <c r="R57" i="88"/>
  <c r="S56" i="88"/>
  <c r="T56" i="88" s="1"/>
  <c r="R56" i="88"/>
  <c r="S55" i="88"/>
  <c r="R55" i="88"/>
  <c r="S54" i="88"/>
  <c r="R54" i="88"/>
  <c r="S53" i="88"/>
  <c r="R53" i="88"/>
  <c r="S52" i="88"/>
  <c r="T52" i="88" s="1"/>
  <c r="R52" i="88"/>
  <c r="S51" i="88"/>
  <c r="R51" i="88"/>
  <c r="S50" i="88"/>
  <c r="R50" i="88"/>
  <c r="S49" i="88"/>
  <c r="R49" i="88"/>
  <c r="S48" i="88"/>
  <c r="R48" i="88"/>
  <c r="S47" i="88"/>
  <c r="R47" i="88"/>
  <c r="S46" i="88"/>
  <c r="T46" i="88" s="1"/>
  <c r="R46" i="88"/>
  <c r="S45" i="88"/>
  <c r="R45" i="88"/>
  <c r="R44" i="88"/>
  <c r="S42" i="88"/>
  <c r="T42" i="88" s="1"/>
  <c r="R42" i="88"/>
  <c r="S41" i="88"/>
  <c r="T41" i="88" s="1"/>
  <c r="R41" i="88"/>
  <c r="T40" i="88"/>
  <c r="S40" i="88"/>
  <c r="R40" i="88"/>
  <c r="S39" i="88"/>
  <c r="T39" i="88" s="1"/>
  <c r="R39" i="88"/>
  <c r="S38" i="88"/>
  <c r="T38" i="88" s="1"/>
  <c r="R38" i="88"/>
  <c r="S37" i="88"/>
  <c r="R37" i="88"/>
  <c r="S36" i="88"/>
  <c r="R36" i="88"/>
  <c r="S35" i="88"/>
  <c r="T35" i="88" s="1"/>
  <c r="R35" i="88"/>
  <c r="S34" i="88"/>
  <c r="T34" i="88" s="1"/>
  <c r="R34" i="88"/>
  <c r="S33" i="88"/>
  <c r="T33" i="88" s="1"/>
  <c r="R33" i="88"/>
  <c r="S32" i="88"/>
  <c r="T32" i="88" s="1"/>
  <c r="R32" i="88"/>
  <c r="S31" i="88"/>
  <c r="R31" i="88"/>
  <c r="R26" i="88"/>
  <c r="E26" i="88"/>
  <c r="D26" i="88"/>
  <c r="C26" i="88"/>
  <c r="T25" i="88"/>
  <c r="R25" i="88"/>
  <c r="T24" i="88"/>
  <c r="R24" i="88"/>
  <c r="R23" i="88"/>
  <c r="S22" i="88"/>
  <c r="R22" i="88"/>
  <c r="S21" i="88"/>
  <c r="T21" i="88" s="1"/>
  <c r="R21" i="88"/>
  <c r="S20" i="88"/>
  <c r="R20" i="88"/>
  <c r="S19" i="88"/>
  <c r="R19" i="88"/>
  <c r="S18" i="88"/>
  <c r="T18" i="88" s="1"/>
  <c r="R18" i="88"/>
  <c r="R17" i="88"/>
  <c r="R16" i="88"/>
  <c r="S15" i="88"/>
  <c r="R15" i="88"/>
  <c r="R14" i="88"/>
  <c r="S13" i="88"/>
  <c r="T13" i="88" s="1"/>
  <c r="R13" i="88"/>
  <c r="S12" i="88"/>
  <c r="R12" i="88"/>
  <c r="R11" i="88"/>
  <c r="S10" i="88"/>
  <c r="R10" i="88"/>
  <c r="C168" i="87"/>
  <c r="D145" i="87"/>
  <c r="R144" i="87"/>
  <c r="Q144" i="87"/>
  <c r="P144" i="87"/>
  <c r="O144" i="87"/>
  <c r="N144" i="87"/>
  <c r="M144" i="87"/>
  <c r="L144" i="87"/>
  <c r="K144" i="87"/>
  <c r="J144" i="87"/>
  <c r="I144" i="87"/>
  <c r="H144" i="87"/>
  <c r="G144" i="87"/>
  <c r="F144" i="87"/>
  <c r="E144" i="87"/>
  <c r="D144" i="87"/>
  <c r="C144" i="87"/>
  <c r="T143" i="87"/>
  <c r="R143" i="87"/>
  <c r="R142" i="87"/>
  <c r="T140" i="87"/>
  <c r="R140" i="87"/>
  <c r="T139" i="87"/>
  <c r="R139" i="87"/>
  <c r="T138" i="87"/>
  <c r="R138" i="87"/>
  <c r="T137" i="87"/>
  <c r="R137" i="87"/>
  <c r="T136" i="87"/>
  <c r="R136" i="87"/>
  <c r="R135" i="87"/>
  <c r="R134" i="87"/>
  <c r="R133" i="87"/>
  <c r="T132" i="87"/>
  <c r="R132" i="87"/>
  <c r="T131" i="87"/>
  <c r="R131" i="87"/>
  <c r="T130" i="87"/>
  <c r="R130" i="87"/>
  <c r="T129" i="87"/>
  <c r="R129" i="87"/>
  <c r="T128" i="87"/>
  <c r="R128" i="87"/>
  <c r="T127" i="87"/>
  <c r="R127" i="87"/>
  <c r="T126" i="87"/>
  <c r="R126" i="87"/>
  <c r="T125" i="87"/>
  <c r="R125" i="87"/>
  <c r="R124" i="87"/>
  <c r="R123" i="87"/>
  <c r="R122" i="87"/>
  <c r="R121" i="87"/>
  <c r="S120" i="87"/>
  <c r="R120" i="87"/>
  <c r="S119" i="87"/>
  <c r="R119" i="87"/>
  <c r="S118" i="87"/>
  <c r="R118" i="87"/>
  <c r="S117" i="87"/>
  <c r="R117" i="87"/>
  <c r="S116" i="87"/>
  <c r="T116" i="87" s="1"/>
  <c r="R116" i="87"/>
  <c r="S115" i="87"/>
  <c r="R115" i="87"/>
  <c r="S114" i="87"/>
  <c r="R114" i="87"/>
  <c r="S113" i="87"/>
  <c r="R113" i="87"/>
  <c r="S112" i="87"/>
  <c r="R112" i="87"/>
  <c r="S111" i="87"/>
  <c r="R111" i="87"/>
  <c r="S110" i="87"/>
  <c r="T110" i="87" s="1"/>
  <c r="R110" i="87"/>
  <c r="S109" i="87"/>
  <c r="T109" i="87" s="1"/>
  <c r="R109" i="87"/>
  <c r="S108" i="87"/>
  <c r="R108" i="87"/>
  <c r="S107" i="87"/>
  <c r="T107" i="87" s="1"/>
  <c r="R107" i="87"/>
  <c r="S106" i="87"/>
  <c r="R106" i="87"/>
  <c r="S105" i="87"/>
  <c r="R105" i="87"/>
  <c r="S104" i="87"/>
  <c r="R104" i="87"/>
  <c r="S103" i="87"/>
  <c r="T103" i="87" s="1"/>
  <c r="R103" i="87"/>
  <c r="S102" i="87"/>
  <c r="R102" i="87"/>
  <c r="S101" i="87"/>
  <c r="R101" i="87"/>
  <c r="S100" i="87"/>
  <c r="T100" i="87" s="1"/>
  <c r="R100" i="87"/>
  <c r="S99" i="87"/>
  <c r="R99" i="87"/>
  <c r="S98" i="87"/>
  <c r="T98" i="87" s="1"/>
  <c r="R98" i="87"/>
  <c r="S97" i="87"/>
  <c r="R97" i="87"/>
  <c r="S96" i="87"/>
  <c r="R96" i="87"/>
  <c r="S95" i="87"/>
  <c r="T95" i="87" s="1"/>
  <c r="R95" i="87"/>
  <c r="S94" i="87"/>
  <c r="R94" i="87"/>
  <c r="S93" i="87"/>
  <c r="R93" i="87"/>
  <c r="S92" i="87"/>
  <c r="R92" i="87"/>
  <c r="S91" i="87"/>
  <c r="T91" i="87" s="1"/>
  <c r="R91" i="87"/>
  <c r="S90" i="87"/>
  <c r="R90" i="87"/>
  <c r="S89" i="87"/>
  <c r="T89" i="87" s="1"/>
  <c r="R89" i="87"/>
  <c r="S88" i="87"/>
  <c r="R88" i="87"/>
  <c r="S87" i="87"/>
  <c r="R87" i="87"/>
  <c r="S86" i="87"/>
  <c r="R86" i="87"/>
  <c r="S85" i="87"/>
  <c r="T85" i="87" s="1"/>
  <c r="R85" i="87"/>
  <c r="S84" i="87"/>
  <c r="R84" i="87"/>
  <c r="R83" i="87"/>
  <c r="S81" i="87"/>
  <c r="R81" i="87"/>
  <c r="S80" i="87"/>
  <c r="R80" i="87"/>
  <c r="S79" i="87"/>
  <c r="R79" i="87"/>
  <c r="S78" i="87"/>
  <c r="R78" i="87"/>
  <c r="S77" i="87"/>
  <c r="R77" i="87"/>
  <c r="S76" i="87"/>
  <c r="T76" i="87" s="1"/>
  <c r="R76" i="87"/>
  <c r="S75" i="87"/>
  <c r="T75" i="87" s="1"/>
  <c r="R75" i="87"/>
  <c r="S74" i="87"/>
  <c r="R74" i="87"/>
  <c r="S73" i="87"/>
  <c r="T73" i="87" s="1"/>
  <c r="R73" i="87"/>
  <c r="S72" i="87"/>
  <c r="T72" i="87" s="1"/>
  <c r="R72" i="87"/>
  <c r="S71" i="87"/>
  <c r="R71" i="87"/>
  <c r="S70" i="87"/>
  <c r="R70" i="87"/>
  <c r="S69" i="87"/>
  <c r="T69" i="87" s="1"/>
  <c r="R69" i="87"/>
  <c r="S68" i="87"/>
  <c r="T68" i="87" s="1"/>
  <c r="R68" i="87"/>
  <c r="S67" i="87"/>
  <c r="R67" i="87"/>
  <c r="S66" i="87"/>
  <c r="T66" i="87" s="1"/>
  <c r="R66" i="87"/>
  <c r="S65" i="87"/>
  <c r="T65" i="87" s="1"/>
  <c r="R65" i="87"/>
  <c r="S64" i="87"/>
  <c r="T64" i="87" s="1"/>
  <c r="R64" i="87"/>
  <c r="S63" i="87"/>
  <c r="T63" i="87" s="1"/>
  <c r="R63" i="87"/>
  <c r="S62" i="87"/>
  <c r="T62" i="87" s="1"/>
  <c r="R62" i="87"/>
  <c r="S61" i="87"/>
  <c r="T61" i="87" s="1"/>
  <c r="R61" i="87"/>
  <c r="S60" i="87"/>
  <c r="T60" i="87" s="1"/>
  <c r="R60" i="87"/>
  <c r="S59" i="87"/>
  <c r="T59" i="87" s="1"/>
  <c r="R59" i="87"/>
  <c r="S58" i="87"/>
  <c r="T58" i="87" s="1"/>
  <c r="R58" i="87"/>
  <c r="S57" i="87"/>
  <c r="T57" i="87" s="1"/>
  <c r="R57" i="87"/>
  <c r="S56" i="87"/>
  <c r="T56" i="87" s="1"/>
  <c r="R56" i="87"/>
  <c r="S55" i="87"/>
  <c r="T55" i="87" s="1"/>
  <c r="R55" i="87"/>
  <c r="S54" i="87"/>
  <c r="T54" i="87" s="1"/>
  <c r="R54" i="87"/>
  <c r="S53" i="87"/>
  <c r="R53" i="87"/>
  <c r="S52" i="87"/>
  <c r="T52" i="87" s="1"/>
  <c r="R52" i="87"/>
  <c r="S51" i="87"/>
  <c r="T51" i="87" s="1"/>
  <c r="R51" i="87"/>
  <c r="S50" i="87"/>
  <c r="R50" i="87"/>
  <c r="S49" i="87"/>
  <c r="T49" i="87" s="1"/>
  <c r="R49" i="87"/>
  <c r="S48" i="87"/>
  <c r="T48" i="87" s="1"/>
  <c r="R48" i="87"/>
  <c r="S47" i="87"/>
  <c r="T47" i="87" s="1"/>
  <c r="R47" i="87"/>
  <c r="S46" i="87"/>
  <c r="T46" i="87" s="1"/>
  <c r="R46" i="87"/>
  <c r="S45" i="87"/>
  <c r="T45" i="87" s="1"/>
  <c r="R45" i="87"/>
  <c r="R44" i="87"/>
  <c r="S42" i="87"/>
  <c r="T42" i="87" s="1"/>
  <c r="R42" i="87"/>
  <c r="S41" i="87"/>
  <c r="T41" i="87" s="1"/>
  <c r="R41" i="87"/>
  <c r="S40" i="87"/>
  <c r="T40" i="87" s="1"/>
  <c r="R40" i="87"/>
  <c r="S39" i="87"/>
  <c r="T39" i="87" s="1"/>
  <c r="R39" i="87"/>
  <c r="S38" i="87"/>
  <c r="T38" i="87" s="1"/>
  <c r="R38" i="87"/>
  <c r="S37" i="87"/>
  <c r="T37" i="87" s="1"/>
  <c r="R37" i="87"/>
  <c r="S36" i="87"/>
  <c r="T36" i="87" s="1"/>
  <c r="R36" i="87"/>
  <c r="S35" i="87"/>
  <c r="T35" i="87" s="1"/>
  <c r="R35" i="87"/>
  <c r="S34" i="87"/>
  <c r="T34" i="87" s="1"/>
  <c r="R34" i="87"/>
  <c r="S33" i="87"/>
  <c r="T33" i="87" s="1"/>
  <c r="R33" i="87"/>
  <c r="S32" i="87"/>
  <c r="T32" i="87" s="1"/>
  <c r="R32" i="87"/>
  <c r="S31" i="87"/>
  <c r="R31" i="87"/>
  <c r="R26" i="87"/>
  <c r="E26" i="87"/>
  <c r="D26" i="87"/>
  <c r="C26" i="87"/>
  <c r="T25" i="87"/>
  <c r="R25" i="87"/>
  <c r="T24" i="87"/>
  <c r="R24" i="87"/>
  <c r="R23" i="87"/>
  <c r="S22" i="87"/>
  <c r="T22" i="87" s="1"/>
  <c r="R22" i="87"/>
  <c r="S21" i="87"/>
  <c r="R21" i="87"/>
  <c r="S20" i="87"/>
  <c r="T20" i="87" s="1"/>
  <c r="R20" i="87"/>
  <c r="S19" i="87"/>
  <c r="R19" i="87"/>
  <c r="S18" i="87"/>
  <c r="T18" i="87" s="1"/>
  <c r="R18" i="87"/>
  <c r="R17" i="87"/>
  <c r="R16" i="87"/>
  <c r="S15" i="87"/>
  <c r="R15" i="87"/>
  <c r="R14" i="87"/>
  <c r="S13" i="87"/>
  <c r="T13" i="87" s="1"/>
  <c r="R13" i="87"/>
  <c r="S12" i="87"/>
  <c r="R12" i="87"/>
  <c r="R11" i="87"/>
  <c r="S10" i="87"/>
  <c r="R10" i="87"/>
  <c r="T99" i="87" l="1"/>
  <c r="T36" i="88"/>
  <c r="T10" i="87"/>
  <c r="S26" i="87"/>
  <c r="U22" i="87" s="1"/>
  <c r="T70" i="87"/>
  <c r="T74" i="87"/>
  <c r="T104" i="87"/>
  <c r="T143" i="88"/>
  <c r="T120" i="87"/>
  <c r="T76" i="89"/>
  <c r="T86" i="87"/>
  <c r="T37" i="88"/>
  <c r="T65" i="88"/>
  <c r="T138" i="88"/>
  <c r="T40" i="89"/>
  <c r="T106" i="89"/>
  <c r="T53" i="88"/>
  <c r="T105" i="88"/>
  <c r="T130" i="89"/>
  <c r="T21" i="89"/>
  <c r="T33" i="89"/>
  <c r="T37" i="89"/>
  <c r="T96" i="87"/>
  <c r="S26" i="88"/>
  <c r="U12" i="88" s="1"/>
  <c r="T111" i="89"/>
  <c r="T31" i="87"/>
  <c r="T80" i="87"/>
  <c r="T111" i="87"/>
  <c r="T58" i="88"/>
  <c r="T129" i="88"/>
  <c r="T59" i="89"/>
  <c r="T92" i="87"/>
  <c r="T117" i="87"/>
  <c r="T126" i="88"/>
  <c r="T22" i="88"/>
  <c r="T88" i="87"/>
  <c r="T80" i="88"/>
  <c r="S26" i="89"/>
  <c r="U18" i="89" s="1"/>
  <c r="T65" i="89"/>
  <c r="T77" i="89"/>
  <c r="T54" i="88"/>
  <c r="T45" i="88"/>
  <c r="T53" i="87"/>
  <c r="T19" i="88"/>
  <c r="T50" i="88"/>
  <c r="T90" i="88"/>
  <c r="T120" i="88"/>
  <c r="T10" i="89"/>
  <c r="T100" i="89"/>
  <c r="T19" i="87"/>
  <c r="T77" i="87"/>
  <c r="T113" i="87"/>
  <c r="S144" i="87"/>
  <c r="U105" i="87" s="1"/>
  <c r="T68" i="88"/>
  <c r="T15" i="87"/>
  <c r="T84" i="87"/>
  <c r="T77" i="88"/>
  <c r="T99" i="88"/>
  <c r="T112" i="88"/>
  <c r="T115" i="87"/>
  <c r="T91" i="89"/>
  <c r="T48" i="88"/>
  <c r="T115" i="88"/>
  <c r="T88" i="89"/>
  <c r="T117" i="89"/>
  <c r="T50" i="87"/>
  <c r="T67" i="87"/>
  <c r="T97" i="87"/>
  <c r="T10" i="88"/>
  <c r="T15" i="88"/>
  <c r="T96" i="88"/>
  <c r="T117" i="88"/>
  <c r="T47" i="89"/>
  <c r="T69" i="89"/>
  <c r="T97" i="89"/>
  <c r="T104" i="89"/>
  <c r="T112" i="89"/>
  <c r="T71" i="87"/>
  <c r="T79" i="87"/>
  <c r="T106" i="87"/>
  <c r="T118" i="87"/>
  <c r="T20" i="88"/>
  <c r="T47" i="88"/>
  <c r="T55" i="88"/>
  <c r="T67" i="88"/>
  <c r="T74" i="88"/>
  <c r="T107" i="88"/>
  <c r="T114" i="88"/>
  <c r="T19" i="89"/>
  <c r="T73" i="89"/>
  <c r="T93" i="87"/>
  <c r="T102" i="87"/>
  <c r="T114" i="87"/>
  <c r="T51" i="88"/>
  <c r="T94" i="89"/>
  <c r="T18" i="89"/>
  <c r="T79" i="89"/>
  <c r="T136" i="89"/>
  <c r="S144" i="89"/>
  <c r="U115" i="89" s="1"/>
  <c r="T12" i="87"/>
  <c r="T81" i="87"/>
  <c r="T90" i="87"/>
  <c r="T108" i="87"/>
  <c r="T12" i="88"/>
  <c r="T31" i="88"/>
  <c r="T88" i="88"/>
  <c r="T109" i="88"/>
  <c r="T31" i="89"/>
  <c r="T45" i="89"/>
  <c r="T48" i="89"/>
  <c r="T51" i="89"/>
  <c r="T54" i="89"/>
  <c r="T57" i="89"/>
  <c r="T60" i="89"/>
  <c r="T70" i="89"/>
  <c r="T103" i="89"/>
  <c r="T116" i="89"/>
  <c r="X116" i="89" s="1"/>
  <c r="T140" i="89"/>
  <c r="T21" i="87"/>
  <c r="T78" i="87"/>
  <c r="T94" i="87"/>
  <c r="T101" i="87"/>
  <c r="T112" i="87"/>
  <c r="T119" i="87"/>
  <c r="T49" i="88"/>
  <c r="T62" i="88"/>
  <c r="T69" i="88"/>
  <c r="T72" i="88"/>
  <c r="T75" i="88"/>
  <c r="T78" i="88"/>
  <c r="T91" i="88"/>
  <c r="T94" i="88"/>
  <c r="T97" i="88"/>
  <c r="T100" i="88"/>
  <c r="T106" i="88"/>
  <c r="T116" i="88"/>
  <c r="X116" i="88" s="1"/>
  <c r="T136" i="88"/>
  <c r="S144" i="88"/>
  <c r="U60" i="88" s="1"/>
  <c r="T15" i="89"/>
  <c r="T20" i="89"/>
  <c r="T67" i="89"/>
  <c r="T74" i="89"/>
  <c r="T81" i="89"/>
  <c r="T113" i="89"/>
  <c r="T87" i="87"/>
  <c r="T105" i="87"/>
  <c r="U20" i="87" l="1"/>
  <c r="U20" i="88"/>
  <c r="U56" i="87"/>
  <c r="U15" i="89"/>
  <c r="U21" i="87"/>
  <c r="U90" i="87"/>
  <c r="U93" i="87"/>
  <c r="U19" i="88"/>
  <c r="U120" i="87"/>
  <c r="U10" i="87"/>
  <c r="U10" i="89"/>
  <c r="U12" i="87"/>
  <c r="U20" i="89"/>
  <c r="U103" i="88"/>
  <c r="U80" i="87"/>
  <c r="U117" i="89"/>
  <c r="U52" i="88"/>
  <c r="U18" i="87"/>
  <c r="U94" i="87"/>
  <c r="U94" i="88"/>
  <c r="U19" i="87"/>
  <c r="U15" i="87"/>
  <c r="U108" i="87"/>
  <c r="U86" i="87"/>
  <c r="U15" i="88"/>
  <c r="U22" i="88"/>
  <c r="U120" i="89"/>
  <c r="U127" i="88"/>
  <c r="U130" i="88"/>
  <c r="U118" i="88"/>
  <c r="C158" i="88"/>
  <c r="E158" i="88" s="1"/>
  <c r="U86" i="88"/>
  <c r="U81" i="88"/>
  <c r="U35" i="88"/>
  <c r="U92" i="88"/>
  <c r="U110" i="88"/>
  <c r="U89" i="88"/>
  <c r="U70" i="88"/>
  <c r="U38" i="88"/>
  <c r="U41" i="88"/>
  <c r="U101" i="88"/>
  <c r="U56" i="88"/>
  <c r="U111" i="88"/>
  <c r="U104" i="88"/>
  <c r="U71" i="88"/>
  <c r="U39" i="88"/>
  <c r="U119" i="88"/>
  <c r="U59" i="88"/>
  <c r="U125" i="88"/>
  <c r="U140" i="88"/>
  <c r="U76" i="88"/>
  <c r="U98" i="88"/>
  <c r="U93" i="88"/>
  <c r="U42" i="88"/>
  <c r="U79" i="88"/>
  <c r="U33" i="88"/>
  <c r="U132" i="88"/>
  <c r="U128" i="88"/>
  <c r="U113" i="88"/>
  <c r="U87" i="88"/>
  <c r="U131" i="88"/>
  <c r="U108" i="88"/>
  <c r="U73" i="88"/>
  <c r="U46" i="88"/>
  <c r="U32" i="88"/>
  <c r="U137" i="88"/>
  <c r="U95" i="88"/>
  <c r="U61" i="88"/>
  <c r="U70" i="89"/>
  <c r="T144" i="88"/>
  <c r="U102" i="87"/>
  <c r="U73" i="89"/>
  <c r="U115" i="87"/>
  <c r="U84" i="87"/>
  <c r="T26" i="89"/>
  <c r="U25" i="89"/>
  <c r="C157" i="89"/>
  <c r="U24" i="89"/>
  <c r="U26" i="89"/>
  <c r="U22" i="89"/>
  <c r="U13" i="89"/>
  <c r="U51" i="87"/>
  <c r="U59" i="87"/>
  <c r="U96" i="87"/>
  <c r="U50" i="89"/>
  <c r="U130" i="89"/>
  <c r="U117" i="88"/>
  <c r="U88" i="88"/>
  <c r="U45" i="88"/>
  <c r="U116" i="88"/>
  <c r="U69" i="89"/>
  <c r="U31" i="87"/>
  <c r="U40" i="89"/>
  <c r="U50" i="87"/>
  <c r="U69" i="88"/>
  <c r="U91" i="89"/>
  <c r="U120" i="88"/>
  <c r="U60" i="89"/>
  <c r="U112" i="89"/>
  <c r="U19" i="89"/>
  <c r="U96" i="88"/>
  <c r="U116" i="89"/>
  <c r="U73" i="87"/>
  <c r="U88" i="89"/>
  <c r="U138" i="89"/>
  <c r="U68" i="88"/>
  <c r="U107" i="88"/>
  <c r="U54" i="88"/>
  <c r="U72" i="88"/>
  <c r="U47" i="89"/>
  <c r="U143" i="88"/>
  <c r="U67" i="89"/>
  <c r="T144" i="87"/>
  <c r="U94" i="89"/>
  <c r="U37" i="89"/>
  <c r="U65" i="88"/>
  <c r="U78" i="87"/>
  <c r="U74" i="88"/>
  <c r="U104" i="87"/>
  <c r="U33" i="89"/>
  <c r="U75" i="88"/>
  <c r="U113" i="87"/>
  <c r="U90" i="88"/>
  <c r="U48" i="87"/>
  <c r="U84" i="88"/>
  <c r="U36" i="88"/>
  <c r="U53" i="88"/>
  <c r="U31" i="89"/>
  <c r="U109" i="89"/>
  <c r="U62" i="88"/>
  <c r="U50" i="88"/>
  <c r="U59" i="89"/>
  <c r="U127" i="89"/>
  <c r="T144" i="89"/>
  <c r="U57" i="88"/>
  <c r="U119" i="89"/>
  <c r="U132" i="89"/>
  <c r="U101" i="89"/>
  <c r="U90" i="89"/>
  <c r="U87" i="89"/>
  <c r="U78" i="89"/>
  <c r="U42" i="89"/>
  <c r="U35" i="89"/>
  <c r="U58" i="89"/>
  <c r="C158" i="89"/>
  <c r="U125" i="89"/>
  <c r="U93" i="89"/>
  <c r="U38" i="89"/>
  <c r="U72" i="89"/>
  <c r="U61" i="89"/>
  <c r="U52" i="89"/>
  <c r="U105" i="89"/>
  <c r="U98" i="89"/>
  <c r="U39" i="89"/>
  <c r="U32" i="89"/>
  <c r="U96" i="89"/>
  <c r="U56" i="89"/>
  <c r="U46" i="89"/>
  <c r="U92" i="89"/>
  <c r="U36" i="89"/>
  <c r="U131" i="89"/>
  <c r="U137" i="89"/>
  <c r="U99" i="89"/>
  <c r="U84" i="89"/>
  <c r="U126" i="89"/>
  <c r="U102" i="89"/>
  <c r="U68" i="89"/>
  <c r="U95" i="89"/>
  <c r="U55" i="89"/>
  <c r="U41" i="89"/>
  <c r="U86" i="89"/>
  <c r="U71" i="89"/>
  <c r="U62" i="89"/>
  <c r="U128" i="89"/>
  <c r="U118" i="89"/>
  <c r="U114" i="89"/>
  <c r="U80" i="89"/>
  <c r="U53" i="89"/>
  <c r="U49" i="89"/>
  <c r="U89" i="89"/>
  <c r="U103" i="89"/>
  <c r="U136" i="89"/>
  <c r="C158" i="87"/>
  <c r="U136" i="87"/>
  <c r="U130" i="87"/>
  <c r="U126" i="87"/>
  <c r="U61" i="87"/>
  <c r="U58" i="87"/>
  <c r="U55" i="87"/>
  <c r="U52" i="87"/>
  <c r="U49" i="87"/>
  <c r="U46" i="87"/>
  <c r="U32" i="87"/>
  <c r="U129" i="87"/>
  <c r="U140" i="87"/>
  <c r="U41" i="87"/>
  <c r="U38" i="87"/>
  <c r="U35" i="87"/>
  <c r="U125" i="87"/>
  <c r="U137" i="87"/>
  <c r="U89" i="87"/>
  <c r="U85" i="87"/>
  <c r="U60" i="87"/>
  <c r="U47" i="87"/>
  <c r="U42" i="87"/>
  <c r="U143" i="87"/>
  <c r="U75" i="87"/>
  <c r="U109" i="87"/>
  <c r="U138" i="87"/>
  <c r="U127" i="87"/>
  <c r="U110" i="87"/>
  <c r="U98" i="87"/>
  <c r="U103" i="87"/>
  <c r="U36" i="87"/>
  <c r="U131" i="87"/>
  <c r="U107" i="87"/>
  <c r="U39" i="87"/>
  <c r="U91" i="87"/>
  <c r="U72" i="87"/>
  <c r="U116" i="87"/>
  <c r="U100" i="87"/>
  <c r="U128" i="87"/>
  <c r="U95" i="87"/>
  <c r="U54" i="87"/>
  <c r="U37" i="87"/>
  <c r="U62" i="87"/>
  <c r="U132" i="87"/>
  <c r="U40" i="87"/>
  <c r="U65" i="87"/>
  <c r="U57" i="87"/>
  <c r="U45" i="87"/>
  <c r="U33" i="87"/>
  <c r="U107" i="89"/>
  <c r="U136" i="88"/>
  <c r="U115" i="88"/>
  <c r="U112" i="88"/>
  <c r="U76" i="87"/>
  <c r="U80" i="88"/>
  <c r="U71" i="87"/>
  <c r="U48" i="88"/>
  <c r="U77" i="89"/>
  <c r="U74" i="89"/>
  <c r="U85" i="88"/>
  <c r="U113" i="89"/>
  <c r="U55" i="88"/>
  <c r="U54" i="89"/>
  <c r="U85" i="89"/>
  <c r="U77" i="88"/>
  <c r="U69" i="87"/>
  <c r="U65" i="89"/>
  <c r="U81" i="87"/>
  <c r="U58" i="88"/>
  <c r="U129" i="88"/>
  <c r="U21" i="89"/>
  <c r="U97" i="88"/>
  <c r="U47" i="88"/>
  <c r="U76" i="89"/>
  <c r="U25" i="87"/>
  <c r="C157" i="87"/>
  <c r="U13" i="87"/>
  <c r="U24" i="87"/>
  <c r="U26" i="87"/>
  <c r="U99" i="87"/>
  <c r="U77" i="87"/>
  <c r="U109" i="88"/>
  <c r="U100" i="88"/>
  <c r="U126" i="88"/>
  <c r="U78" i="88"/>
  <c r="T26" i="88"/>
  <c r="U31" i="88"/>
  <c r="U67" i="88"/>
  <c r="U108" i="89"/>
  <c r="U101" i="87"/>
  <c r="U104" i="89"/>
  <c r="U112" i="87"/>
  <c r="U117" i="87"/>
  <c r="U106" i="87"/>
  <c r="U68" i="87"/>
  <c r="U106" i="88"/>
  <c r="U79" i="89"/>
  <c r="U114" i="87"/>
  <c r="U129" i="89"/>
  <c r="U97" i="87"/>
  <c r="U67" i="87"/>
  <c r="U75" i="89"/>
  <c r="U119" i="87"/>
  <c r="U40" i="88"/>
  <c r="U118" i="87"/>
  <c r="U92" i="87"/>
  <c r="U25" i="88"/>
  <c r="U24" i="88"/>
  <c r="C157" i="88"/>
  <c r="C159" i="88" s="1"/>
  <c r="C172" i="88" s="1"/>
  <c r="U21" i="88"/>
  <c r="U13" i="88"/>
  <c r="U26" i="88"/>
  <c r="U18" i="88"/>
  <c r="U102" i="88"/>
  <c r="U106" i="89"/>
  <c r="U138" i="88"/>
  <c r="U57" i="89"/>
  <c r="T26" i="87"/>
  <c r="U74" i="87"/>
  <c r="U88" i="87"/>
  <c r="U140" i="89"/>
  <c r="U51" i="89"/>
  <c r="U143" i="89"/>
  <c r="U99" i="88"/>
  <c r="U91" i="88"/>
  <c r="U110" i="89"/>
  <c r="U87" i="87"/>
  <c r="U51" i="88"/>
  <c r="U97" i="89"/>
  <c r="U79" i="87"/>
  <c r="U45" i="89"/>
  <c r="U114" i="88"/>
  <c r="U100" i="89"/>
  <c r="U53" i="87"/>
  <c r="U48" i="89"/>
  <c r="U111" i="87"/>
  <c r="U49" i="88"/>
  <c r="U111" i="89"/>
  <c r="U81" i="89"/>
  <c r="U10" i="88"/>
  <c r="U37" i="88"/>
  <c r="U12" i="89"/>
  <c r="U70" i="87"/>
  <c r="U105" i="88"/>
  <c r="C159" i="87" l="1"/>
  <c r="C169" i="87" s="1"/>
  <c r="C159" i="89"/>
  <c r="C172" i="89" s="1"/>
</calcChain>
</file>

<file path=xl/sharedStrings.xml><?xml version="1.0" encoding="utf-8"?>
<sst xmlns="http://schemas.openxmlformats.org/spreadsheetml/2006/main" count="875" uniqueCount="288">
  <si>
    <t>ASOCIACIÓN DEPORTIVA NACIONAL DE TIRO CON ARMAS DE CAZA</t>
  </si>
  <si>
    <t>EJECUCIÓN PRESUPUESTARIA</t>
  </si>
  <si>
    <t>(Cifras expresadas en quetzales)</t>
  </si>
  <si>
    <t>No.</t>
  </si>
  <si>
    <t xml:space="preserve">DESCRIPCIÓN </t>
  </si>
  <si>
    <t>Presupuesto</t>
  </si>
  <si>
    <t>Modificación I</t>
  </si>
  <si>
    <t>Modificación II</t>
  </si>
  <si>
    <t xml:space="preserve">Disponible  o </t>
  </si>
  <si>
    <t>Porcen-</t>
  </si>
  <si>
    <t>Renglón</t>
  </si>
  <si>
    <t>Autorizado</t>
  </si>
  <si>
    <t>Aumento</t>
  </si>
  <si>
    <t>Disminución</t>
  </si>
  <si>
    <t>Vigente</t>
  </si>
  <si>
    <t>Pend. Recibir</t>
  </si>
  <si>
    <t>taje</t>
  </si>
  <si>
    <t>11.9.90-01</t>
  </si>
  <si>
    <t>11.9.90-03</t>
  </si>
  <si>
    <t>11.9.90-04</t>
  </si>
  <si>
    <t>16.2.20-01</t>
  </si>
  <si>
    <t>Aporte CDAG Anual</t>
  </si>
  <si>
    <t>16.2.20-02</t>
  </si>
  <si>
    <t>16.2.20-03</t>
  </si>
  <si>
    <t>Aporte COG</t>
  </si>
  <si>
    <t>16.2.20-04</t>
  </si>
  <si>
    <t>11.9.90-02</t>
  </si>
  <si>
    <t>Impresión de boletaje</t>
  </si>
  <si>
    <t>16.2.20-05</t>
  </si>
  <si>
    <t>Aporte Extraordinario CDAG</t>
  </si>
  <si>
    <t>Aporte COG - SO</t>
  </si>
  <si>
    <t>TOTAL INGRESOS</t>
  </si>
  <si>
    <t>No. Ren.</t>
  </si>
  <si>
    <t>EGRESOS</t>
  </si>
  <si>
    <t>SERVICIOS  PERSONALES.</t>
  </si>
  <si>
    <t>011</t>
  </si>
  <si>
    <t>014</t>
  </si>
  <si>
    <t>015</t>
  </si>
  <si>
    <t>035</t>
  </si>
  <si>
    <t>Retribuciones a Destajo</t>
  </si>
  <si>
    <t>041</t>
  </si>
  <si>
    <t>051</t>
  </si>
  <si>
    <t>052</t>
  </si>
  <si>
    <t>071</t>
  </si>
  <si>
    <t>Aguinaldo</t>
  </si>
  <si>
    <t>072</t>
  </si>
  <si>
    <t>073</t>
  </si>
  <si>
    <t>Bono Vacacional</t>
  </si>
  <si>
    <t>SERVICIOS  NO  PERSONALES.</t>
  </si>
  <si>
    <t>Energía Eléctrica</t>
  </si>
  <si>
    <t>Telefonía</t>
  </si>
  <si>
    <t>Correos y Telégrafos</t>
  </si>
  <si>
    <t>Otros Viáticos y Gastos Conexos</t>
  </si>
  <si>
    <t>Fletes</t>
  </si>
  <si>
    <t>Almacenaje</t>
  </si>
  <si>
    <t>Derechos Bienes Intangibles</t>
  </si>
  <si>
    <t>Servicios de Capacitación</t>
  </si>
  <si>
    <t>Otros Estudios y Servicios</t>
  </si>
  <si>
    <t>Impuestos Derechos y Tasas</t>
  </si>
  <si>
    <t>MATERIALES Y SUMINISTROS.</t>
  </si>
  <si>
    <t>Alimentos para Personas</t>
  </si>
  <si>
    <t>Acabados Textiles</t>
  </si>
  <si>
    <t>Prendas de Vestir</t>
  </si>
  <si>
    <t>Papel de Escritorio</t>
  </si>
  <si>
    <t>Productos de Papel o Cartón</t>
  </si>
  <si>
    <t>Libros Revistas y Periódicos</t>
  </si>
  <si>
    <t>Artículos de Caucho</t>
  </si>
  <si>
    <t>Combustibles y Lubricantes</t>
  </si>
  <si>
    <t>Tintes, Pinturas y Colorantes</t>
  </si>
  <si>
    <t>Productos de Arcilla</t>
  </si>
  <si>
    <t>Cemento</t>
  </si>
  <si>
    <t>Estructuras Metálicas Acabadas</t>
  </si>
  <si>
    <t>Materiales y Equipos Diversos (Munic)</t>
  </si>
  <si>
    <t>Útiles de Oficina</t>
  </si>
  <si>
    <t>Útiles Deportivos y Recreativos</t>
  </si>
  <si>
    <t>Utiles de Cocina y Comedor</t>
  </si>
  <si>
    <t>Accesorios y Repuestos en General</t>
  </si>
  <si>
    <t>Otros Materiales y Suministros</t>
  </si>
  <si>
    <t>PROPIEDAD, PLANTA, EQUIPO E INTANGIBLES.</t>
  </si>
  <si>
    <t>323</t>
  </si>
  <si>
    <t>TRANSFERENCIAS CORRIENTES.</t>
  </si>
  <si>
    <t>Indemnizaciones al Personal</t>
  </si>
  <si>
    <t>RESUMEN</t>
  </si>
  <si>
    <t>Ejecución Presupuestaria</t>
  </si>
  <si>
    <t>Ingresos Percibidos</t>
  </si>
  <si>
    <t>Egresos Ejecutados</t>
  </si>
  <si>
    <t>Rentas Consignadas</t>
  </si>
  <si>
    <t>PRESIDENTE</t>
  </si>
  <si>
    <t>TOTAL EGRESOS</t>
  </si>
  <si>
    <t>111</t>
  </si>
  <si>
    <t>113</t>
  </si>
  <si>
    <t>114</t>
  </si>
  <si>
    <t>121</t>
  </si>
  <si>
    <t>122</t>
  </si>
  <si>
    <t>131</t>
  </si>
  <si>
    <t>135</t>
  </si>
  <si>
    <t>141</t>
  </si>
  <si>
    <t>142</t>
  </si>
  <si>
    <t>143</t>
  </si>
  <si>
    <t>158</t>
  </si>
  <si>
    <t>162</t>
  </si>
  <si>
    <t>164</t>
  </si>
  <si>
    <t>165</t>
  </si>
  <si>
    <t>168</t>
  </si>
  <si>
    <t>171</t>
  </si>
  <si>
    <t>174</t>
  </si>
  <si>
    <t>181</t>
  </si>
  <si>
    <t>183</t>
  </si>
  <si>
    <t>184</t>
  </si>
  <si>
    <t>185</t>
  </si>
  <si>
    <t>186</t>
  </si>
  <si>
    <t>187</t>
  </si>
  <si>
    <t>188</t>
  </si>
  <si>
    <t>189</t>
  </si>
  <si>
    <t>191</t>
  </si>
  <si>
    <t>194</t>
  </si>
  <si>
    <t>195</t>
  </si>
  <si>
    <t>196</t>
  </si>
  <si>
    <t>199</t>
  </si>
  <si>
    <t>211</t>
  </si>
  <si>
    <t>232</t>
  </si>
  <si>
    <t>233</t>
  </si>
  <si>
    <t>241</t>
  </si>
  <si>
    <t>243</t>
  </si>
  <si>
    <t>244</t>
  </si>
  <si>
    <t>245</t>
  </si>
  <si>
    <t>253</t>
  </si>
  <si>
    <t>254</t>
  </si>
  <si>
    <t>262</t>
  </si>
  <si>
    <t>266</t>
  </si>
  <si>
    <t>267</t>
  </si>
  <si>
    <t>268</t>
  </si>
  <si>
    <t>269</t>
  </si>
  <si>
    <t>271</t>
  </si>
  <si>
    <t>273</t>
  </si>
  <si>
    <t>283</t>
  </si>
  <si>
    <t>284</t>
  </si>
  <si>
    <t>285</t>
  </si>
  <si>
    <t>291</t>
  </si>
  <si>
    <t>292</t>
  </si>
  <si>
    <t>294</t>
  </si>
  <si>
    <t>296</t>
  </si>
  <si>
    <t>297</t>
  </si>
  <si>
    <t>298</t>
  </si>
  <si>
    <t>299</t>
  </si>
  <si>
    <t>ISR Retenido sobre rentas del trabajo</t>
  </si>
  <si>
    <t>IGSS Cuota Patronos, trabajadores  e Intecap por Pagar</t>
  </si>
  <si>
    <t>Servicios de Vigilancia</t>
  </si>
  <si>
    <t>Personal Permanente</t>
  </si>
  <si>
    <t>Complemento Calidad Profesional al Personal Permanente</t>
  </si>
  <si>
    <t>Complementos Específicos al Personal Permanente</t>
  </si>
  <si>
    <t>Servicios extraordinarios de personal permanente</t>
  </si>
  <si>
    <t>Aporte patronal al IGSS</t>
  </si>
  <si>
    <t>Aporte patronal al Intecap</t>
  </si>
  <si>
    <t>Bonificación Anual (Bono 14)</t>
  </si>
  <si>
    <t>Divulgación e Información</t>
  </si>
  <si>
    <t>Impresión, Encuadernación y Reproducción</t>
  </si>
  <si>
    <t>Viáticos en el Exterior</t>
  </si>
  <si>
    <t>Transporte de Personas</t>
  </si>
  <si>
    <t>Mantenimiento y Reparación de Equipo de Oficina</t>
  </si>
  <si>
    <t>Mantenimiento y Reparación de Equipos Educacionales y Recreativos</t>
  </si>
  <si>
    <t>Mantenimiento y Reparación de Medios de Transporte</t>
  </si>
  <si>
    <t>Mantenimiento y Reparación de Equipo de Cómputo</t>
  </si>
  <si>
    <t>Mantenimiento y Reparación de Edificios</t>
  </si>
  <si>
    <t>Mantenimiento y Reparación de Instalaciones</t>
  </si>
  <si>
    <t>Estudios, Invest. Proyectos Pre-Factibilidad y Factibilidad</t>
  </si>
  <si>
    <t>Servicios Jurídicos</t>
  </si>
  <si>
    <t>Servicios Económicos, Financieros, Contables y Auditoría</t>
  </si>
  <si>
    <t>Servicios de Informática y Sistemas Computarizados</t>
  </si>
  <si>
    <t>Servicios por Actuaciones Artísticas y Deportivas</t>
  </si>
  <si>
    <t>Servicios de Ingeniería, Arquitectura y Supervisión de Obras</t>
  </si>
  <si>
    <t>Primas y Gastos de Seguros y Fianzas</t>
  </si>
  <si>
    <t>Gastos Bancarios, Comisiones y Otros Gastos</t>
  </si>
  <si>
    <t>Servicios de Atención y Protocolo</t>
  </si>
  <si>
    <t>197</t>
  </si>
  <si>
    <t>Otros Servicios</t>
  </si>
  <si>
    <t>Otros Ingresos No Tributarios</t>
  </si>
  <si>
    <t>Cuota de afiliación</t>
  </si>
  <si>
    <t>Aporte donación de Socios para Cartuchos,Platillo y Otros</t>
  </si>
  <si>
    <t>Aporte donación de Jóvenes de Escuela de Vacaciones</t>
  </si>
  <si>
    <t>Rentas de la Propiedad</t>
  </si>
  <si>
    <t>15.1.30</t>
  </si>
  <si>
    <t>Disminución de Disponibilidades</t>
  </si>
  <si>
    <t>Saldo de Caja ASOTAC</t>
  </si>
  <si>
    <t>23.1.10-03</t>
  </si>
  <si>
    <t>23.1.10-01</t>
  </si>
  <si>
    <t>Saldo Caja Aporte Extra. CDAG</t>
  </si>
  <si>
    <t>Productos Agroforestales, Madera, Corcho y sus Manufacturas</t>
  </si>
  <si>
    <t>Piedra, Arcilla y Arena</t>
  </si>
  <si>
    <t>Otros Minerales</t>
  </si>
  <si>
    <t>Productos de Artes Gráficas</t>
  </si>
  <si>
    <t>Llantas y Neumáticos</t>
  </si>
  <si>
    <t>261</t>
  </si>
  <si>
    <t>Elementos y Compuestos Químicos</t>
  </si>
  <si>
    <t>Productos Medicinales y Farmacéuticos</t>
  </si>
  <si>
    <t>Productos Plásticos, Nylon, Vinil y PVC</t>
  </si>
  <si>
    <t>Otros Productos Químicos y Conexos</t>
  </si>
  <si>
    <t>Productos de Vidrio</t>
  </si>
  <si>
    <t>Productos de Loza y Porcelana</t>
  </si>
  <si>
    <t>Productos de Cemento, Pómez, Asbesto y Yeso</t>
  </si>
  <si>
    <t>Otros Productos de Minerales no Metálicos</t>
  </si>
  <si>
    <t>Productos Siderúrgicos</t>
  </si>
  <si>
    <t>Productos de Metal y sus Aleaciones</t>
  </si>
  <si>
    <t>Herramientas Menores</t>
  </si>
  <si>
    <t>Otros Productos Metálicos</t>
  </si>
  <si>
    <t>Productos Sanitarios, de Limpieza y de Uso Personal</t>
  </si>
  <si>
    <t>Materiales, Productos y Accesorios Eléctricos, Cableado Estructurado de Redes Informáticas y Telefónicas</t>
  </si>
  <si>
    <t>322</t>
  </si>
  <si>
    <t>Mobiliario y Equipo de Oficina</t>
  </si>
  <si>
    <t>Mobiliario y Equipo Médico-Sanitario y de Laboratorio</t>
  </si>
  <si>
    <t>324</t>
  </si>
  <si>
    <t>Equipo Educacional, Cultural y Recreativo (ESC</t>
  </si>
  <si>
    <t>326</t>
  </si>
  <si>
    <t>Equipo para Comunicaciones</t>
  </si>
  <si>
    <t>329</t>
  </si>
  <si>
    <t>Otras Maquinarias y Equipos</t>
  </si>
  <si>
    <t>332</t>
  </si>
  <si>
    <t>Construcciones de Bienes Nacionales de Uso no Común</t>
  </si>
  <si>
    <t>413</t>
  </si>
  <si>
    <t>415</t>
  </si>
  <si>
    <t>Vacaciones Pagadas por Retiro</t>
  </si>
  <si>
    <t>419</t>
  </si>
  <si>
    <t>Otras Transferencias a Personas Individuales</t>
  </si>
  <si>
    <t>472</t>
  </si>
  <si>
    <t>Transferencias a Organismos e Instituciones Internacionales</t>
  </si>
  <si>
    <t>Aporte de Entidades Descentralizadas y Autónomas</t>
  </si>
  <si>
    <t>16</t>
  </si>
  <si>
    <t>TRANSFERENCIAS CORRIENTES</t>
  </si>
  <si>
    <t>16.2.20</t>
  </si>
  <si>
    <t>Por Depósitos (cuentas bancarias)</t>
  </si>
  <si>
    <t>Equipo de computación</t>
  </si>
  <si>
    <t>Servicios Médico - Sanitarios</t>
  </si>
  <si>
    <t xml:space="preserve">Mantenimiento y Reparación de Otras Maquinaria </t>
  </si>
  <si>
    <t>Modificación IV</t>
  </si>
  <si>
    <t xml:space="preserve">                COORDINADOR ADMINISTRATIVO FINANCIERO</t>
  </si>
  <si>
    <t>O29</t>
  </si>
  <si>
    <t>Otras remuneraciones de Personal Temporal</t>
  </si>
  <si>
    <t>Arrendamiento de Edificios y locales</t>
  </si>
  <si>
    <t>GERENTE</t>
  </si>
  <si>
    <t>O23</t>
  </si>
  <si>
    <t>CRISTIAN DIEGO BERMUDEZ APEL</t>
  </si>
  <si>
    <t>JUAN RAMON SCHAEFFER SAMAYOA</t>
  </si>
  <si>
    <t>MARIA DE LOS ANGELES SALAZAR GRIJALVA</t>
  </si>
  <si>
    <t xml:space="preserve">TESORERO                      </t>
  </si>
  <si>
    <t>Mantenimiento y Reparación de Otras Obras e instalaciones</t>
  </si>
  <si>
    <t>Transferencia a Entidades Descentralizadas Y Autonomas</t>
  </si>
  <si>
    <t>Equipo de Transporte</t>
  </si>
  <si>
    <t>Modificación III</t>
  </si>
  <si>
    <t>Reconocimiento de Gastos</t>
  </si>
  <si>
    <t>Modificación V</t>
  </si>
  <si>
    <t>Sentencia Judicial</t>
  </si>
  <si>
    <t>ASIGNACIONES GLOBALES</t>
  </si>
  <si>
    <t>ALEX DANIEL SOTO LÓPEZ</t>
  </si>
  <si>
    <t>Aporte Extraordinario CDAG Juegos Nacionales</t>
  </si>
  <si>
    <t>Interinatos por Licencias y Becas</t>
  </si>
  <si>
    <t>ISR Retenido Actividades Lucrativas y viáticos</t>
  </si>
  <si>
    <t>Modificación VI</t>
  </si>
  <si>
    <t>EJECUCIÓN</t>
  </si>
  <si>
    <t>Descuento Fianza de Fidelidad sueldos Dic-2024</t>
  </si>
  <si>
    <t>Anulación cheque 2023</t>
  </si>
  <si>
    <t>Sub Totales</t>
  </si>
  <si>
    <t>Descuento Fianza de Fidelidad sueldos Enero 2025</t>
  </si>
  <si>
    <t>DEL 01 DE ENERO AL 31 DE DICIEMBRE 2025</t>
  </si>
  <si>
    <t>(+) Saldo en Caja al 31 de Diciembre de 2024</t>
  </si>
  <si>
    <t>(+)</t>
  </si>
  <si>
    <t>SALDO EN CAJA AL 31 DE ENERO 2025</t>
  </si>
  <si>
    <t>(+) Resultado del Ejercicio enero 2024</t>
  </si>
  <si>
    <t>11.9.90</t>
  </si>
  <si>
    <t>SALDO EN CAJA AL 28 DE FEBRERO 2025</t>
  </si>
  <si>
    <t xml:space="preserve"> Descuento Fianza de Fidelidad sueldos </t>
  </si>
  <si>
    <t xml:space="preserve"> IGSS Cuota Patronos, trabajadores  e Intecap por Pagar</t>
  </si>
  <si>
    <t xml:space="preserve">ISR Retenido Actividades Lucrativas y viáticos </t>
  </si>
  <si>
    <t>ISR Retenido sobre rentas del trabajo del mes</t>
  </si>
  <si>
    <t>IVA Factura especial</t>
  </si>
  <si>
    <t>Rentas consignadas diciembre 2024 pagadas en enero 2025</t>
  </si>
  <si>
    <t>Descuento de fianza Fernado</t>
  </si>
  <si>
    <t>Diferencia en pago isr Fernando</t>
  </si>
  <si>
    <t>COORDINADOR ADMINISTRATIVO FINANCIERO</t>
  </si>
  <si>
    <t>SALDO EN CAJA AL 31 DE MARZO 2025</t>
  </si>
  <si>
    <t>(+) Resultado del Ejercicio febrero 2024</t>
  </si>
  <si>
    <t>CONTRATACION GUILLERMO</t>
  </si>
  <si>
    <t>OTROS GASTOS DE IMPORTACIÓN</t>
  </si>
  <si>
    <t>GASTOS EXTRAS</t>
  </si>
  <si>
    <t>TRADUCCIONES</t>
  </si>
  <si>
    <t>TRABAJOS EXTRAS</t>
  </si>
  <si>
    <t>OTROS IMPUESTOS POR IMPORTACIÓN</t>
  </si>
  <si>
    <t xml:space="preserve">SERVEST </t>
  </si>
  <si>
    <t>(+) Resultado del Ejercicio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</si>
</sst>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.5"/>
      <color theme="1"/>
      <name val="Arial"/>
      <family val="2"/>
    </font>
    <font>
      <sz val="11.5"/>
      <color theme="1"/>
      <name val="Arial"/>
      <family val="2"/>
    </font>
    <font>
      <b/>
      <sz val="12"/>
      <color rgb="FF0000CC"/>
      <name val="Arial"/>
      <family val="2"/>
    </font>
    <font>
      <sz val="12"/>
      <name val="Arial"/>
      <family val="2"/>
    </font>
    <font>
      <sz val="11.5"/>
      <name val="Arial"/>
      <family val="2"/>
    </font>
    <font>
      <sz val="9"/>
      <color theme="1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1.5"/>
      <name val="Arial"/>
      <family val="2"/>
    </font>
    <font>
      <sz val="5"/>
      <color theme="1"/>
      <name val="Arial"/>
      <family val="2"/>
    </font>
    <font>
      <sz val="11"/>
      <name val="Arial"/>
      <family val="2"/>
    </font>
    <font>
      <sz val="11.5"/>
      <color theme="0"/>
      <name val="Arial"/>
      <family val="2"/>
    </font>
    <font>
      <sz val="11.5"/>
      <color rgb="FFFF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4"/>
      <name val="Calibri"/>
      <family val="2"/>
      <scheme val="minor"/>
    </font>
    <font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67">
    <xf numFmtId="0" fontId="0" fillId="0" borderId="0" xfId="0"/>
    <xf numFmtId="0" fontId="3" fillId="0" borderId="2" xfId="0" applyFont="1" applyBorder="1" applyAlignment="1">
      <alignment horizontal="centerContinuous"/>
    </xf>
    <xf numFmtId="43" fontId="3" fillId="0" borderId="4" xfId="0" applyNumberFormat="1" applyFont="1" applyBorder="1" applyAlignment="1">
      <alignment horizontal="centerContinuous"/>
    </xf>
    <xf numFmtId="43" fontId="4" fillId="0" borderId="0" xfId="0" applyNumberFormat="1" applyFont="1"/>
    <xf numFmtId="0" fontId="3" fillId="0" borderId="14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43" fontId="3" fillId="0" borderId="15" xfId="0" applyNumberFormat="1" applyFont="1" applyBorder="1" applyAlignment="1">
      <alignment horizontal="centerContinuous"/>
    </xf>
    <xf numFmtId="0" fontId="4" fillId="0" borderId="5" xfId="0" applyFont="1" applyBorder="1"/>
    <xf numFmtId="43" fontId="4" fillId="0" borderId="7" xfId="0" applyNumberFormat="1" applyFont="1" applyBorder="1"/>
    <xf numFmtId="0" fontId="4" fillId="0" borderId="0" xfId="0" applyFont="1"/>
    <xf numFmtId="43" fontId="10" fillId="0" borderId="0" xfId="0" applyNumberFormat="1" applyFont="1"/>
    <xf numFmtId="164" fontId="4" fillId="0" borderId="0" xfId="0" applyNumberFormat="1" applyFont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/>
    <xf numFmtId="164" fontId="5" fillId="0" borderId="11" xfId="1" applyFont="1" applyFill="1" applyBorder="1"/>
    <xf numFmtId="0" fontId="5" fillId="0" borderId="11" xfId="0" applyFont="1" applyBorder="1"/>
    <xf numFmtId="0" fontId="3" fillId="0" borderId="12" xfId="0" applyFont="1" applyBorder="1"/>
    <xf numFmtId="164" fontId="5" fillId="0" borderId="12" xfId="1" applyFont="1" applyFill="1" applyBorder="1"/>
    <xf numFmtId="9" fontId="5" fillId="0" borderId="12" xfId="2" applyFont="1" applyFill="1" applyBorder="1"/>
    <xf numFmtId="164" fontId="6" fillId="0" borderId="12" xfId="1" applyFont="1" applyFill="1" applyBorder="1"/>
    <xf numFmtId="0" fontId="4" fillId="0" borderId="12" xfId="0" applyFont="1" applyBorder="1"/>
    <xf numFmtId="0" fontId="4" fillId="0" borderId="13" xfId="0" applyFont="1" applyBorder="1"/>
    <xf numFmtId="164" fontId="6" fillId="0" borderId="13" xfId="1" applyFont="1" applyFill="1" applyBorder="1"/>
    <xf numFmtId="0" fontId="4" fillId="0" borderId="1" xfId="0" applyFont="1" applyBorder="1"/>
    <xf numFmtId="164" fontId="5" fillId="0" borderId="1" xfId="1" applyFont="1" applyFill="1" applyBorder="1"/>
    <xf numFmtId="0" fontId="4" fillId="0" borderId="11" xfId="0" applyFont="1" applyBorder="1"/>
    <xf numFmtId="164" fontId="6" fillId="0" borderId="11" xfId="1" applyFont="1" applyFill="1" applyBorder="1"/>
    <xf numFmtId="9" fontId="6" fillId="0" borderId="11" xfId="2" applyFont="1" applyFill="1" applyBorder="1"/>
    <xf numFmtId="9" fontId="6" fillId="0" borderId="12" xfId="2" applyFont="1" applyFill="1" applyBorder="1"/>
    <xf numFmtId="0" fontId="7" fillId="0" borderId="12" xfId="0" applyFont="1" applyBorder="1" applyAlignment="1">
      <alignment horizontal="left" indent="2"/>
    </xf>
    <xf numFmtId="0" fontId="4" fillId="0" borderId="12" xfId="0" applyFont="1" applyBorder="1" applyAlignment="1">
      <alignment horizontal="left" indent="2"/>
    </xf>
    <xf numFmtId="0" fontId="8" fillId="0" borderId="12" xfId="0" applyFont="1" applyBorder="1" applyAlignment="1">
      <alignment horizontal="left" indent="2"/>
    </xf>
    <xf numFmtId="164" fontId="9" fillId="0" borderId="12" xfId="1" applyFont="1" applyFill="1" applyBorder="1"/>
    <xf numFmtId="9" fontId="6" fillId="0" borderId="1" xfId="2" applyFont="1" applyFill="1" applyBorder="1"/>
    <xf numFmtId="0" fontId="4" fillId="0" borderId="0" xfId="0" applyFont="1" applyAlignment="1">
      <alignment horizontal="left" indent="2"/>
    </xf>
    <xf numFmtId="43" fontId="2" fillId="0" borderId="0" xfId="0" applyNumberFormat="1" applyFont="1"/>
    <xf numFmtId="0" fontId="8" fillId="0" borderId="2" xfId="0" applyFont="1" applyBorder="1"/>
    <xf numFmtId="164" fontId="8" fillId="0" borderId="4" xfId="0" applyNumberFormat="1" applyFont="1" applyBorder="1"/>
    <xf numFmtId="0" fontId="11" fillId="0" borderId="14" xfId="0" applyFont="1" applyBorder="1" applyAlignment="1">
      <alignment horizontal="left" indent="1"/>
    </xf>
    <xf numFmtId="0" fontId="8" fillId="0" borderId="0" xfId="0" applyFont="1"/>
    <xf numFmtId="164" fontId="8" fillId="0" borderId="15" xfId="0" applyNumberFormat="1" applyFont="1" applyBorder="1"/>
    <xf numFmtId="0" fontId="8" fillId="0" borderId="14" xfId="0" applyFont="1" applyBorder="1" applyAlignment="1">
      <alignment horizontal="left" indent="1"/>
    </xf>
    <xf numFmtId="0" fontId="12" fillId="0" borderId="14" xfId="0" applyFont="1" applyBorder="1" applyAlignment="1">
      <alignment horizontal="left" indent="1"/>
    </xf>
    <xf numFmtId="0" fontId="12" fillId="0" borderId="0" xfId="0" applyFont="1"/>
    <xf numFmtId="0" fontId="12" fillId="0" borderId="5" xfId="0" applyFont="1" applyBorder="1" applyAlignment="1">
      <alignment horizontal="left" indent="1"/>
    </xf>
    <xf numFmtId="164" fontId="4" fillId="0" borderId="0" xfId="1" applyFont="1" applyFill="1"/>
    <xf numFmtId="0" fontId="12" fillId="0" borderId="0" xfId="0" applyFont="1" applyAlignment="1">
      <alignment horizontal="centerContinuous"/>
    </xf>
    <xf numFmtId="0" fontId="12" fillId="0" borderId="1" xfId="0" applyFont="1" applyBorder="1" applyAlignment="1">
      <alignment horizontal="center"/>
    </xf>
    <xf numFmtId="164" fontId="9" fillId="0" borderId="11" xfId="1" applyFont="1" applyFill="1" applyBorder="1"/>
    <xf numFmtId="164" fontId="9" fillId="0" borderId="13" xfId="1" applyFont="1" applyFill="1" applyBorder="1"/>
    <xf numFmtId="164" fontId="13" fillId="0" borderId="1" xfId="1" applyFont="1" applyFill="1" applyBorder="1"/>
    <xf numFmtId="43" fontId="15" fillId="0" borderId="0" xfId="0" applyNumberFormat="1" applyFont="1"/>
    <xf numFmtId="43" fontId="8" fillId="0" borderId="0" xfId="0" applyNumberFormat="1" applyFont="1"/>
    <xf numFmtId="164" fontId="8" fillId="0" borderId="0" xfId="1" applyFont="1" applyFill="1"/>
    <xf numFmtId="164" fontId="13" fillId="0" borderId="7" xfId="1" applyFont="1" applyFill="1" applyBorder="1"/>
    <xf numFmtId="164" fontId="9" fillId="0" borderId="15" xfId="1" applyFont="1" applyFill="1" applyBorder="1"/>
    <xf numFmtId="164" fontId="9" fillId="0" borderId="16" xfId="1" applyFont="1" applyFill="1" applyBorder="1"/>
    <xf numFmtId="164" fontId="13" fillId="0" borderId="15" xfId="1" applyFont="1" applyFill="1" applyBorder="1"/>
    <xf numFmtId="0" fontId="12" fillId="0" borderId="9" xfId="0" applyFont="1" applyBorder="1" applyAlignment="1">
      <alignment horizontal="center"/>
    </xf>
    <xf numFmtId="164" fontId="6" fillId="0" borderId="3" xfId="1" applyFont="1" applyFill="1" applyBorder="1"/>
    <xf numFmtId="164" fontId="16" fillId="0" borderId="12" xfId="1" applyFont="1" applyFill="1" applyBorder="1"/>
    <xf numFmtId="43" fontId="4" fillId="0" borderId="14" xfId="0" applyNumberFormat="1" applyFont="1" applyBorder="1"/>
    <xf numFmtId="164" fontId="9" fillId="0" borderId="14" xfId="1" applyFont="1" applyFill="1" applyBorder="1"/>
    <xf numFmtId="164" fontId="17" fillId="0" borderId="14" xfId="1" applyFont="1" applyFill="1" applyBorder="1"/>
    <xf numFmtId="43" fontId="1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indent="7"/>
    </xf>
    <xf numFmtId="165" fontId="5" fillId="0" borderId="12" xfId="2" applyNumberFormat="1" applyFont="1" applyFill="1" applyBorder="1"/>
    <xf numFmtId="0" fontId="18" fillId="0" borderId="12" xfId="0" applyFont="1" applyBorder="1" applyAlignment="1">
      <alignment horizontal="left" indent="2"/>
    </xf>
    <xf numFmtId="0" fontId="4" fillId="0" borderId="12" xfId="0" applyFont="1" applyBorder="1" applyAlignment="1">
      <alignment wrapText="1"/>
    </xf>
    <xf numFmtId="0" fontId="3" fillId="0" borderId="0" xfId="0" applyFont="1" applyAlignment="1">
      <alignment horizontal="centerContinuous" wrapText="1"/>
    </xf>
    <xf numFmtId="0" fontId="3" fillId="0" borderId="0" xfId="0" applyFont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3" xfId="0" applyFont="1" applyBorder="1" applyAlignment="1">
      <alignment horizontal="centerContinuous" wrapText="1"/>
    </xf>
    <xf numFmtId="0" fontId="4" fillId="0" borderId="6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6" xfId="0" applyFont="1" applyBorder="1" applyAlignment="1">
      <alignment wrapText="1"/>
    </xf>
    <xf numFmtId="164" fontId="21" fillId="0" borderId="0" xfId="1" applyFont="1" applyFill="1" applyAlignment="1">
      <alignment wrapText="1"/>
    </xf>
    <xf numFmtId="0" fontId="2" fillId="0" borderId="0" xfId="0" applyFont="1" applyAlignment="1">
      <alignment wrapText="1"/>
    </xf>
    <xf numFmtId="0" fontId="20" fillId="0" borderId="12" xfId="0" applyFont="1" applyBorder="1" applyAlignment="1">
      <alignment horizontal="left" wrapText="1"/>
    </xf>
    <xf numFmtId="164" fontId="12" fillId="0" borderId="0" xfId="0" applyNumberFormat="1" applyFont="1"/>
    <xf numFmtId="164" fontId="8" fillId="0" borderId="0" xfId="0" applyNumberFormat="1" applyFont="1"/>
    <xf numFmtId="44" fontId="18" fillId="0" borderId="0" xfId="0" applyNumberFormat="1" applyFont="1"/>
    <xf numFmtId="0" fontId="18" fillId="0" borderId="0" xfId="0" applyFont="1"/>
    <xf numFmtId="164" fontId="6" fillId="0" borderId="0" xfId="1" applyFont="1" applyFill="1" applyBorder="1"/>
    <xf numFmtId="164" fontId="14" fillId="0" borderId="0" xfId="0" applyNumberFormat="1" applyFont="1"/>
    <xf numFmtId="166" fontId="6" fillId="0" borderId="11" xfId="1" applyNumberFormat="1" applyFont="1" applyFill="1" applyBorder="1"/>
    <xf numFmtId="44" fontId="22" fillId="0" borderId="14" xfId="0" applyNumberFormat="1" applyFont="1" applyBorder="1"/>
    <xf numFmtId="0" fontId="4" fillId="2" borderId="0" xfId="0" applyFont="1" applyFill="1"/>
    <xf numFmtId="164" fontId="13" fillId="0" borderId="11" xfId="1" applyFont="1" applyFill="1" applyBorder="1"/>
    <xf numFmtId="9" fontId="13" fillId="0" borderId="12" xfId="2" applyFont="1" applyFill="1" applyBorder="1"/>
    <xf numFmtId="165" fontId="13" fillId="0" borderId="12" xfId="2" applyNumberFormat="1" applyFont="1" applyFill="1" applyBorder="1"/>
    <xf numFmtId="164" fontId="13" fillId="0" borderId="12" xfId="1" applyFont="1" applyFill="1" applyBorder="1"/>
    <xf numFmtId="166" fontId="9" fillId="0" borderId="11" xfId="1" applyNumberFormat="1" applyFont="1" applyFill="1" applyBorder="1"/>
    <xf numFmtId="9" fontId="9" fillId="0" borderId="11" xfId="2" applyFont="1" applyFill="1" applyBorder="1"/>
    <xf numFmtId="9" fontId="9" fillId="0" borderId="12" xfId="2" applyFont="1" applyFill="1" applyBorder="1"/>
    <xf numFmtId="9" fontId="9" fillId="0" borderId="1" xfId="2" applyFont="1" applyFill="1" applyBorder="1"/>
    <xf numFmtId="164" fontId="9" fillId="0" borderId="3" xfId="1" applyFont="1" applyFill="1" applyBorder="1"/>
    <xf numFmtId="164" fontId="9" fillId="0" borderId="0" xfId="1" applyFont="1" applyFill="1" applyBorder="1"/>
    <xf numFmtId="0" fontId="12" fillId="0" borderId="0" xfId="0" applyFont="1" applyAlignment="1">
      <alignment horizontal="centerContinuous" wrapText="1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17" xfId="0" applyFont="1" applyBorder="1" applyAlignment="1">
      <alignment horizontal="center"/>
    </xf>
    <xf numFmtId="0" fontId="12" fillId="0" borderId="11" xfId="0" applyFont="1" applyBorder="1"/>
    <xf numFmtId="0" fontId="12" fillId="0" borderId="11" xfId="0" applyFont="1" applyBorder="1" applyAlignment="1">
      <alignment wrapText="1"/>
    </xf>
    <xf numFmtId="0" fontId="13" fillId="0" borderId="11" xfId="0" applyFont="1" applyBorder="1"/>
    <xf numFmtId="0" fontId="12" fillId="0" borderId="12" xfId="0" applyFont="1" applyBorder="1"/>
    <xf numFmtId="0" fontId="12" fillId="0" borderId="12" xfId="0" applyFont="1" applyBorder="1" applyAlignment="1">
      <alignment wrapText="1"/>
    </xf>
    <xf numFmtId="0" fontId="8" fillId="0" borderId="12" xfId="0" applyFont="1" applyBorder="1"/>
    <xf numFmtId="0" fontId="8" fillId="0" borderId="13" xfId="0" applyFont="1" applyBorder="1"/>
    <xf numFmtId="0" fontId="8" fillId="0" borderId="13" xfId="0" applyFont="1" applyBorder="1" applyAlignment="1">
      <alignment wrapText="1"/>
    </xf>
    <xf numFmtId="0" fontId="8" fillId="0" borderId="1" xfId="0" applyFont="1" applyBorder="1"/>
    <xf numFmtId="0" fontId="12" fillId="0" borderId="1" xfId="0" applyFont="1" applyBorder="1" applyAlignment="1">
      <alignment wrapText="1"/>
    </xf>
    <xf numFmtId="0" fontId="8" fillId="0" borderId="11" xfId="0" applyFont="1" applyBorder="1"/>
    <xf numFmtId="0" fontId="8" fillId="0" borderId="11" xfId="0" applyFont="1" applyBorder="1" applyAlignment="1">
      <alignment wrapText="1"/>
    </xf>
    <xf numFmtId="0" fontId="12" fillId="0" borderId="12" xfId="0" applyFont="1" applyBorder="1" applyAlignment="1">
      <alignment horizontal="left" indent="2"/>
    </xf>
    <xf numFmtId="0" fontId="23" fillId="0" borderId="12" xfId="0" applyFont="1" applyBorder="1" applyAlignment="1">
      <alignment horizontal="left" wrapText="1"/>
    </xf>
    <xf numFmtId="0" fontId="8" fillId="0" borderId="0" xfId="0" applyFont="1" applyAlignment="1">
      <alignment horizontal="left" indent="2"/>
    </xf>
    <xf numFmtId="164" fontId="24" fillId="0" borderId="0" xfId="0" applyNumberFormat="1" applyFont="1"/>
    <xf numFmtId="43" fontId="21" fillId="0" borderId="0" xfId="0" applyNumberFormat="1" applyFont="1"/>
    <xf numFmtId="0" fontId="12" fillId="0" borderId="2" xfId="0" applyFont="1" applyBorder="1" applyAlignment="1">
      <alignment horizontal="centerContinuous"/>
    </xf>
    <xf numFmtId="0" fontId="12" fillId="0" borderId="3" xfId="0" applyFont="1" applyBorder="1" applyAlignment="1">
      <alignment horizontal="centerContinuous" wrapText="1"/>
    </xf>
    <xf numFmtId="43" fontId="12" fillId="0" borderId="4" xfId="0" applyNumberFormat="1" applyFont="1" applyBorder="1" applyAlignment="1">
      <alignment horizontal="centerContinuous"/>
    </xf>
    <xf numFmtId="0" fontId="12" fillId="0" borderId="14" xfId="0" applyFont="1" applyBorder="1" applyAlignment="1">
      <alignment horizontal="centerContinuous"/>
    </xf>
    <xf numFmtId="43" fontId="12" fillId="0" borderId="15" xfId="0" applyNumberFormat="1" applyFont="1" applyBorder="1" applyAlignment="1">
      <alignment horizontal="centerContinuous"/>
    </xf>
    <xf numFmtId="0" fontId="8" fillId="0" borderId="5" xfId="0" applyFont="1" applyBorder="1"/>
    <xf numFmtId="0" fontId="8" fillId="0" borderId="6" xfId="0" applyFont="1" applyBorder="1" applyAlignment="1">
      <alignment wrapText="1"/>
    </xf>
    <xf numFmtId="43" fontId="8" fillId="0" borderId="7" xfId="0" applyNumberFormat="1" applyFont="1" applyBorder="1"/>
    <xf numFmtId="43" fontId="19" fillId="0" borderId="14" xfId="0" applyNumberFormat="1" applyFont="1" applyBorder="1"/>
    <xf numFmtId="0" fontId="8" fillId="0" borderId="0" xfId="0" applyFont="1" applyAlignment="1">
      <alignment horizontal="left" indent="7"/>
    </xf>
    <xf numFmtId="0" fontId="15" fillId="0" borderId="0" xfId="0" applyFont="1"/>
    <xf numFmtId="0" fontId="15" fillId="0" borderId="0" xfId="0" applyFont="1" applyAlignment="1">
      <alignment horizontal="left" indent="7"/>
    </xf>
    <xf numFmtId="0" fontId="8" fillId="0" borderId="0" xfId="0" applyFont="1" applyAlignment="1">
      <alignment horizontal="left"/>
    </xf>
    <xf numFmtId="164" fontId="8" fillId="2" borderId="0" xfId="0" applyNumberFormat="1" applyFont="1" applyFill="1"/>
    <xf numFmtId="0" fontId="8" fillId="2" borderId="0" xfId="0" applyFont="1" applyFill="1"/>
    <xf numFmtId="2" fontId="8" fillId="0" borderId="0" xfId="0" applyNumberFormat="1" applyFont="1"/>
    <xf numFmtId="44" fontId="4" fillId="2" borderId="0" xfId="0" applyNumberFormat="1" applyFont="1" applyFill="1"/>
    <xf numFmtId="44" fontId="8" fillId="2" borderId="0" xfId="0" applyNumberFormat="1" applyFont="1" applyFill="1"/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 xr9:uid="{62B84E73-849A-4A6D-B3BE-F60D60D298D1}"/>
  </tableStyles>
  <colors>
    <mruColors>
      <color rgb="FF669900"/>
      <color rgb="FFFFFF99"/>
      <color rgb="FF6666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otac24-my.sharepoint.com/personal/cfinanciero_asotac24_onmicrosoft_com/Documents/Documentos/PRESUPUESTOS/Ejecuci&#243;n%20Presup-Anexo%202025/Ejecucion%20Presup-%20Anexo%202025-AS.xlsx" TargetMode="External"/><Relationship Id="rId1" Type="http://schemas.openxmlformats.org/officeDocument/2006/relationships/externalLinkPath" Target="/personal/cfinanciero_asotac24_onmicrosoft_com/Documents/Documentos/PRESUPUESTOS/Ejecuci&#243;n%20Presup-Anexo%202025/Ejecucion%20Presup-%20Anexo%202025-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 ENERO 2025"/>
      <sheetName val="EGR ENERO 2025"/>
      <sheetName val="ING FEBRERO 2025"/>
      <sheetName val="EGR FEBRERO 2025"/>
      <sheetName val="ING MARZO 2025"/>
      <sheetName val="EGR MARZO 2025"/>
    </sheetNames>
    <sheetDataSet>
      <sheetData sheetId="0">
        <row r="9">
          <cell r="Q9">
            <v>17150</v>
          </cell>
        </row>
        <row r="11">
          <cell r="Q11">
            <v>765</v>
          </cell>
        </row>
        <row r="12">
          <cell r="Q12">
            <v>0</v>
          </cell>
        </row>
        <row r="17">
          <cell r="Q17">
            <v>10432.91</v>
          </cell>
        </row>
        <row r="23">
          <cell r="Q23">
            <v>420728.6</v>
          </cell>
        </row>
        <row r="24">
          <cell r="Q24">
            <v>0</v>
          </cell>
        </row>
        <row r="25">
          <cell r="Q25">
            <v>108381.07</v>
          </cell>
        </row>
        <row r="26">
          <cell r="Q26">
            <v>0</v>
          </cell>
        </row>
      </sheetData>
      <sheetData sheetId="1">
        <row r="9">
          <cell r="Q9">
            <v>69551.350000000006</v>
          </cell>
        </row>
        <row r="10">
          <cell r="Q10">
            <v>375</v>
          </cell>
        </row>
        <row r="11">
          <cell r="Q11">
            <v>24462.830000000005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1620</v>
          </cell>
        </row>
        <row r="15">
          <cell r="Q15">
            <v>0</v>
          </cell>
        </row>
        <row r="16">
          <cell r="Q16">
            <v>7421.13</v>
          </cell>
        </row>
        <row r="17">
          <cell r="Q17">
            <v>695.51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3">
          <cell r="Q23">
            <v>316.69</v>
          </cell>
        </row>
        <row r="24">
          <cell r="Q24">
            <v>7436.9500000000007</v>
          </cell>
        </row>
        <row r="25">
          <cell r="Q25">
            <v>1411.35</v>
          </cell>
        </row>
        <row r="26">
          <cell r="Q26">
            <v>2363</v>
          </cell>
        </row>
        <row r="27">
          <cell r="Q27">
            <v>97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1300</v>
          </cell>
        </row>
        <row r="38">
          <cell r="Q38">
            <v>0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2390</v>
          </cell>
        </row>
        <row r="45">
          <cell r="Q45">
            <v>0</v>
          </cell>
        </row>
        <row r="46">
          <cell r="Q46">
            <v>8960</v>
          </cell>
        </row>
        <row r="47">
          <cell r="Q47">
            <v>4500</v>
          </cell>
        </row>
        <row r="48">
          <cell r="Q48">
            <v>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156.36000000000001</v>
          </cell>
        </row>
        <row r="55">
          <cell r="Q55">
            <v>10.199999999999999</v>
          </cell>
        </row>
        <row r="56">
          <cell r="Q56">
            <v>0</v>
          </cell>
        </row>
        <row r="57">
          <cell r="Q57">
            <v>0</v>
          </cell>
        </row>
        <row r="58">
          <cell r="Q58">
            <v>1293.45</v>
          </cell>
        </row>
        <row r="68">
          <cell r="Q68">
            <v>2749.8999999999996</v>
          </cell>
        </row>
        <row r="69">
          <cell r="Q69">
            <v>0</v>
          </cell>
        </row>
        <row r="70">
          <cell r="Q70">
            <v>0</v>
          </cell>
        </row>
        <row r="71">
          <cell r="Q71">
            <v>0</v>
          </cell>
        </row>
        <row r="72">
          <cell r="Q72">
            <v>0</v>
          </cell>
        </row>
        <row r="73">
          <cell r="Q73">
            <v>5166.38</v>
          </cell>
        </row>
        <row r="74">
          <cell r="Q74">
            <v>350</v>
          </cell>
        </row>
        <row r="75">
          <cell r="Q75">
            <v>534.4</v>
          </cell>
        </row>
        <row r="76">
          <cell r="Q76">
            <v>287.8</v>
          </cell>
        </row>
        <row r="77">
          <cell r="Q77">
            <v>0</v>
          </cell>
        </row>
        <row r="78">
          <cell r="Q78">
            <v>0</v>
          </cell>
        </row>
        <row r="79">
          <cell r="Q79">
            <v>0</v>
          </cell>
        </row>
        <row r="80">
          <cell r="Q80">
            <v>0</v>
          </cell>
        </row>
        <row r="81">
          <cell r="Q81">
            <v>605</v>
          </cell>
        </row>
        <row r="82">
          <cell r="Q82">
            <v>0</v>
          </cell>
        </row>
        <row r="83">
          <cell r="Q83">
            <v>1365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0</v>
          </cell>
        </row>
        <row r="91">
          <cell r="Q91">
            <v>0</v>
          </cell>
        </row>
        <row r="92">
          <cell r="Q92">
            <v>0</v>
          </cell>
        </row>
        <row r="93">
          <cell r="Q93">
            <v>0</v>
          </cell>
        </row>
        <row r="94">
          <cell r="Q94">
            <v>0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0</v>
          </cell>
        </row>
        <row r="98">
          <cell r="Q98">
            <v>456</v>
          </cell>
        </row>
        <row r="99">
          <cell r="Q99">
            <v>0</v>
          </cell>
        </row>
        <row r="100">
          <cell r="Q100">
            <v>0</v>
          </cell>
        </row>
        <row r="101">
          <cell r="Q101">
            <v>0</v>
          </cell>
        </row>
        <row r="102">
          <cell r="Q102">
            <v>125</v>
          </cell>
        </row>
        <row r="103">
          <cell r="Q103">
            <v>0</v>
          </cell>
        </row>
        <row r="104">
          <cell r="Q104">
            <v>0</v>
          </cell>
        </row>
      </sheetData>
      <sheetData sheetId="2">
        <row r="9">
          <cell r="Q9">
            <v>22000</v>
          </cell>
        </row>
        <row r="11">
          <cell r="Q11">
            <v>10248.540000000001</v>
          </cell>
        </row>
        <row r="12">
          <cell r="Q12">
            <v>0</v>
          </cell>
        </row>
        <row r="17">
          <cell r="Q17">
            <v>28919.200000000001</v>
          </cell>
        </row>
        <row r="23">
          <cell r="Q23">
            <v>1262185.7999999998</v>
          </cell>
        </row>
        <row r="24">
          <cell r="Q24">
            <v>0</v>
          </cell>
        </row>
        <row r="25">
          <cell r="Q25">
            <v>236508.79</v>
          </cell>
        </row>
        <row r="26">
          <cell r="Q26">
            <v>0</v>
          </cell>
        </row>
      </sheetData>
      <sheetData sheetId="3">
        <row r="9">
          <cell r="Q9">
            <v>139102.70000000001</v>
          </cell>
        </row>
        <row r="10">
          <cell r="Q10">
            <v>750</v>
          </cell>
        </row>
        <row r="11">
          <cell r="Q11">
            <v>48925.660000000011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9969.48</v>
          </cell>
        </row>
        <row r="15">
          <cell r="Q15">
            <v>4772.13</v>
          </cell>
        </row>
        <row r="16">
          <cell r="Q16">
            <v>15351.45</v>
          </cell>
        </row>
        <row r="17">
          <cell r="Q17">
            <v>1438.74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3">
          <cell r="Q23">
            <v>1299.26</v>
          </cell>
        </row>
        <row r="24">
          <cell r="Q24">
            <v>8765.61</v>
          </cell>
        </row>
        <row r="25">
          <cell r="Q25">
            <v>1411.35</v>
          </cell>
        </row>
        <row r="26">
          <cell r="Q26">
            <v>2363</v>
          </cell>
        </row>
        <row r="27">
          <cell r="Q27">
            <v>721.4</v>
          </cell>
        </row>
        <row r="28">
          <cell r="Q28">
            <v>0</v>
          </cell>
        </row>
        <row r="29">
          <cell r="Q29">
            <v>16746.699999999997</v>
          </cell>
        </row>
        <row r="30">
          <cell r="Q30">
            <v>0</v>
          </cell>
        </row>
        <row r="31">
          <cell r="Q31">
            <v>341588.05</v>
          </cell>
        </row>
        <row r="32">
          <cell r="Q32">
            <v>38326.21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1300</v>
          </cell>
        </row>
        <row r="38">
          <cell r="Q38">
            <v>163.59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2390</v>
          </cell>
        </row>
        <row r="45">
          <cell r="Q45">
            <v>0</v>
          </cell>
        </row>
        <row r="46">
          <cell r="Q46">
            <v>17920</v>
          </cell>
        </row>
        <row r="47">
          <cell r="Q47">
            <v>9000</v>
          </cell>
        </row>
        <row r="48">
          <cell r="Q48">
            <v>5800</v>
          </cell>
        </row>
        <row r="49">
          <cell r="Q49">
            <v>0</v>
          </cell>
        </row>
        <row r="50">
          <cell r="Q50">
            <v>83812.490000000005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237.69</v>
          </cell>
        </row>
        <row r="55">
          <cell r="Q55">
            <v>57766.03</v>
          </cell>
        </row>
        <row r="56">
          <cell r="Q56">
            <v>0</v>
          </cell>
        </row>
        <row r="57">
          <cell r="Q57">
            <v>0</v>
          </cell>
        </row>
        <row r="58">
          <cell r="Q58">
            <v>3188.45</v>
          </cell>
        </row>
        <row r="67">
          <cell r="Q67">
            <v>5933.7999999999993</v>
          </cell>
        </row>
        <row r="68">
          <cell r="Q68">
            <v>0</v>
          </cell>
        </row>
        <row r="69">
          <cell r="Q69">
            <v>0</v>
          </cell>
        </row>
        <row r="70">
          <cell r="Q70">
            <v>0</v>
          </cell>
        </row>
        <row r="71">
          <cell r="Q71">
            <v>27.3</v>
          </cell>
        </row>
        <row r="72">
          <cell r="Q72">
            <v>33786.379999999997</v>
          </cell>
        </row>
        <row r="73">
          <cell r="Q73">
            <v>700</v>
          </cell>
        </row>
        <row r="74">
          <cell r="Q74">
            <v>623.19999999999993</v>
          </cell>
        </row>
        <row r="75">
          <cell r="Q75">
            <v>563.79999999999995</v>
          </cell>
        </row>
        <row r="76">
          <cell r="Q76">
            <v>5</v>
          </cell>
        </row>
        <row r="77">
          <cell r="Q77">
            <v>0</v>
          </cell>
        </row>
        <row r="78">
          <cell r="Q78">
            <v>396.8</v>
          </cell>
        </row>
        <row r="79">
          <cell r="Q79">
            <v>0</v>
          </cell>
        </row>
        <row r="80">
          <cell r="Q80">
            <v>1377.29</v>
          </cell>
        </row>
        <row r="81">
          <cell r="Q81">
            <v>0</v>
          </cell>
        </row>
        <row r="82">
          <cell r="Q82">
            <v>1365</v>
          </cell>
        </row>
        <row r="83">
          <cell r="Q83">
            <v>151.10000000000002</v>
          </cell>
        </row>
        <row r="84">
          <cell r="Q84">
            <v>0</v>
          </cell>
        </row>
        <row r="85">
          <cell r="Q85">
            <v>175889.63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0</v>
          </cell>
        </row>
        <row r="91">
          <cell r="Q91">
            <v>0</v>
          </cell>
        </row>
        <row r="92">
          <cell r="Q92">
            <v>1170.8</v>
          </cell>
        </row>
        <row r="93">
          <cell r="Q93">
            <v>0</v>
          </cell>
        </row>
        <row r="94">
          <cell r="Q94">
            <v>0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607.9</v>
          </cell>
        </row>
        <row r="98">
          <cell r="Q98">
            <v>331.7</v>
          </cell>
        </row>
        <row r="99">
          <cell r="Q99">
            <v>0</v>
          </cell>
        </row>
        <row r="100">
          <cell r="Q100">
            <v>0</v>
          </cell>
        </row>
        <row r="101">
          <cell r="Q101">
            <v>125</v>
          </cell>
        </row>
        <row r="102">
          <cell r="Q102">
            <v>118.49</v>
          </cell>
        </row>
        <row r="103">
          <cell r="Q103">
            <v>47.6</v>
          </cell>
        </row>
        <row r="114">
          <cell r="Q114">
            <v>0</v>
          </cell>
        </row>
        <row r="115">
          <cell r="Q115">
            <v>0</v>
          </cell>
        </row>
        <row r="116">
          <cell r="Q116">
            <v>0</v>
          </cell>
        </row>
        <row r="117">
          <cell r="Q117">
            <v>560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0</v>
          </cell>
        </row>
        <row r="124">
          <cell r="Q124">
            <v>0</v>
          </cell>
        </row>
        <row r="125">
          <cell r="Q125">
            <v>0</v>
          </cell>
        </row>
        <row r="126">
          <cell r="Q126">
            <v>500</v>
          </cell>
        </row>
        <row r="127">
          <cell r="Q127">
            <v>0</v>
          </cell>
        </row>
        <row r="128">
          <cell r="Q128">
            <v>0</v>
          </cell>
        </row>
        <row r="131">
          <cell r="Q131">
            <v>300000</v>
          </cell>
        </row>
      </sheetData>
      <sheetData sheetId="4">
        <row r="9">
          <cell r="Q9">
            <v>22000</v>
          </cell>
        </row>
        <row r="11">
          <cell r="Q11">
            <v>10248.540000000001</v>
          </cell>
        </row>
        <row r="12">
          <cell r="Q12">
            <v>0</v>
          </cell>
        </row>
        <row r="17">
          <cell r="Q17">
            <v>28919.200000000001</v>
          </cell>
        </row>
        <row r="23">
          <cell r="Q23">
            <v>1262185.7999999998</v>
          </cell>
        </row>
        <row r="24">
          <cell r="Q24">
            <v>0</v>
          </cell>
        </row>
        <row r="25">
          <cell r="Q25">
            <v>236508.79</v>
          </cell>
        </row>
        <row r="26">
          <cell r="Q26">
            <v>0</v>
          </cell>
        </row>
      </sheetData>
      <sheetData sheetId="5">
        <row r="9">
          <cell r="Q9">
            <v>208654.05000000002</v>
          </cell>
        </row>
        <row r="10">
          <cell r="Q10">
            <v>1125</v>
          </cell>
        </row>
        <row r="11">
          <cell r="Q11">
            <v>73388.49000000002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12549.48</v>
          </cell>
        </row>
        <row r="15">
          <cell r="Q15">
            <v>11605.45</v>
          </cell>
        </row>
        <row r="16">
          <cell r="Q16">
            <v>23501.690000000002</v>
          </cell>
        </row>
        <row r="17">
          <cell r="Q17">
            <v>2202.59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0</v>
          </cell>
        </row>
        <row r="23">
          <cell r="Q23">
            <v>2888.2200000000003</v>
          </cell>
        </row>
        <row r="24">
          <cell r="Q24">
            <v>9418.61</v>
          </cell>
        </row>
        <row r="25">
          <cell r="Q25">
            <v>1411.35</v>
          </cell>
        </row>
        <row r="26">
          <cell r="Q26">
            <v>2363</v>
          </cell>
        </row>
        <row r="27">
          <cell r="Q27">
            <v>4696.3999999999996</v>
          </cell>
        </row>
        <row r="28">
          <cell r="Q28">
            <v>308981.69</v>
          </cell>
        </row>
        <row r="29">
          <cell r="Q29">
            <v>106346.20999999998</v>
          </cell>
        </row>
        <row r="30">
          <cell r="Q30">
            <v>0</v>
          </cell>
        </row>
        <row r="31">
          <cell r="Q31">
            <v>346419.17</v>
          </cell>
        </row>
        <row r="32">
          <cell r="Q32">
            <v>38326.21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1300</v>
          </cell>
        </row>
        <row r="38">
          <cell r="Q38">
            <v>163.59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2390</v>
          </cell>
        </row>
        <row r="45">
          <cell r="Q45">
            <v>0</v>
          </cell>
        </row>
        <row r="46">
          <cell r="Q46">
            <v>28158</v>
          </cell>
        </row>
        <row r="47">
          <cell r="Q47">
            <v>13500</v>
          </cell>
        </row>
        <row r="48">
          <cell r="Q48">
            <v>5800</v>
          </cell>
        </row>
        <row r="49">
          <cell r="Q49">
            <v>0</v>
          </cell>
        </row>
        <row r="50">
          <cell r="Q50">
            <v>166534.47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439.05</v>
          </cell>
        </row>
        <row r="55">
          <cell r="Q55">
            <v>109393.95</v>
          </cell>
        </row>
        <row r="56">
          <cell r="Q56">
            <v>21521.26</v>
          </cell>
        </row>
        <row r="57">
          <cell r="Q57">
            <v>0</v>
          </cell>
        </row>
        <row r="58">
          <cell r="Q58">
            <v>3363.95</v>
          </cell>
        </row>
        <row r="67">
          <cell r="Q67">
            <v>9386.8499999999985</v>
          </cell>
        </row>
        <row r="68">
          <cell r="Q68">
            <v>0</v>
          </cell>
        </row>
        <row r="69">
          <cell r="Q69">
            <v>0</v>
          </cell>
        </row>
        <row r="70">
          <cell r="Q70">
            <v>0</v>
          </cell>
        </row>
        <row r="71">
          <cell r="Q71">
            <v>71.3</v>
          </cell>
        </row>
        <row r="72">
          <cell r="Q72">
            <v>34416.369999999995</v>
          </cell>
        </row>
        <row r="73">
          <cell r="Q73">
            <v>1050</v>
          </cell>
        </row>
        <row r="74">
          <cell r="Q74">
            <v>1198.0999999999999</v>
          </cell>
        </row>
        <row r="75">
          <cell r="Q75">
            <v>865.19999999999993</v>
          </cell>
        </row>
        <row r="76">
          <cell r="Q76">
            <v>5</v>
          </cell>
        </row>
        <row r="77">
          <cell r="Q77">
            <v>0</v>
          </cell>
        </row>
        <row r="78">
          <cell r="Q78">
            <v>396.8</v>
          </cell>
        </row>
        <row r="79">
          <cell r="Q79">
            <v>79</v>
          </cell>
        </row>
        <row r="80">
          <cell r="Q80">
            <v>2267.17</v>
          </cell>
        </row>
        <row r="81">
          <cell r="Q81">
            <v>0</v>
          </cell>
        </row>
        <row r="82">
          <cell r="Q82">
            <v>1600</v>
          </cell>
        </row>
        <row r="83">
          <cell r="Q83">
            <v>363.15000000000003</v>
          </cell>
        </row>
        <row r="84">
          <cell r="Q84">
            <v>0</v>
          </cell>
        </row>
        <row r="85">
          <cell r="Q85">
            <v>175889.63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0</v>
          </cell>
        </row>
        <row r="91">
          <cell r="Q91">
            <v>0</v>
          </cell>
        </row>
        <row r="92">
          <cell r="Q92">
            <v>1208.79</v>
          </cell>
        </row>
        <row r="93">
          <cell r="Q93">
            <v>0</v>
          </cell>
        </row>
        <row r="94">
          <cell r="Q94">
            <v>0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648.69999999999993</v>
          </cell>
        </row>
        <row r="98">
          <cell r="Q98">
            <v>575.25</v>
          </cell>
        </row>
        <row r="99">
          <cell r="Q99">
            <v>5950</v>
          </cell>
        </row>
        <row r="100">
          <cell r="Q100">
            <v>0</v>
          </cell>
        </row>
        <row r="101">
          <cell r="Q101">
            <v>165.5</v>
          </cell>
        </row>
        <row r="102">
          <cell r="Q102">
            <v>118.49</v>
          </cell>
        </row>
        <row r="103">
          <cell r="Q103">
            <v>1873.9499999999998</v>
          </cell>
        </row>
        <row r="114">
          <cell r="Q114">
            <v>7395</v>
          </cell>
        </row>
        <row r="115">
          <cell r="Q115">
            <v>0</v>
          </cell>
        </row>
        <row r="116">
          <cell r="Q116">
            <v>0</v>
          </cell>
        </row>
        <row r="117">
          <cell r="Q117">
            <v>0</v>
          </cell>
        </row>
        <row r="118">
          <cell r="Q118">
            <v>560</v>
          </cell>
        </row>
        <row r="119">
          <cell r="Q119">
            <v>5000</v>
          </cell>
        </row>
        <row r="120">
          <cell r="Q120">
            <v>999</v>
          </cell>
        </row>
        <row r="125">
          <cell r="Q125">
            <v>0</v>
          </cell>
        </row>
        <row r="126">
          <cell r="Q126">
            <v>0</v>
          </cell>
        </row>
        <row r="127">
          <cell r="Q127">
            <v>1000</v>
          </cell>
        </row>
        <row r="128">
          <cell r="Q128">
            <v>0</v>
          </cell>
        </row>
        <row r="129">
          <cell r="Q129">
            <v>0</v>
          </cell>
        </row>
        <row r="132">
          <cell r="Q132">
            <v>300000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405A-FE12-4781-9DAF-6B143B63E1DB}">
  <dimension ref="A1:Y201"/>
  <sheetViews>
    <sheetView zoomScale="110" zoomScaleNormal="110" workbookViewId="0">
      <pane xSplit="2" ySplit="7" topLeftCell="D128" activePane="bottomRight" state="frozen"/>
      <selection pane="topRight" activeCell="C1" sqref="C1"/>
      <selection pane="bottomLeft" activeCell="A8" sqref="A8"/>
      <selection pane="bottomRight" activeCell="D54" sqref="D54"/>
    </sheetView>
  </sheetViews>
  <sheetFormatPr baseColWidth="10" defaultColWidth="11.42578125" defaultRowHeight="15" x14ac:dyDescent="0.2"/>
  <cols>
    <col min="1" max="1" width="13.42578125" style="9" customWidth="1"/>
    <col min="2" max="2" width="50.7109375" style="86" customWidth="1"/>
    <col min="3" max="3" width="16.42578125" style="9" customWidth="1"/>
    <col min="4" max="4" width="15.7109375" style="9" customWidth="1"/>
    <col min="5" max="5" width="15.28515625" style="9" customWidth="1"/>
    <col min="6" max="6" width="22.85546875" style="9" hidden="1" customWidth="1"/>
    <col min="7" max="7" width="14.5703125" style="9" hidden="1" customWidth="1"/>
    <col min="8" max="8" width="16.42578125" style="9" hidden="1" customWidth="1"/>
    <col min="9" max="9" width="14.140625" style="9" hidden="1" customWidth="1"/>
    <col min="10" max="10" width="13.140625" style="45" hidden="1" customWidth="1"/>
    <col min="11" max="11" width="14.7109375" style="45" hidden="1" customWidth="1"/>
    <col min="12" max="12" width="13.42578125" style="45" hidden="1" customWidth="1"/>
    <col min="13" max="17" width="14.42578125" style="45" hidden="1" customWidth="1"/>
    <col min="18" max="20" width="16.42578125" style="9" customWidth="1"/>
    <col min="21" max="21" width="13.28515625" style="9" customWidth="1"/>
    <col min="22" max="22" width="18.140625" style="9" customWidth="1"/>
    <col min="23" max="23" width="16.7109375" style="45" customWidth="1"/>
    <col min="24" max="24" width="18.28515625" style="45" customWidth="1"/>
    <col min="25" max="25" width="14.140625" style="9" bestFit="1" customWidth="1"/>
    <col min="26" max="16384" width="11.42578125" style="9"/>
  </cols>
  <sheetData>
    <row r="1" spans="1:24" ht="15.75" x14ac:dyDescent="0.25">
      <c r="A1" s="5" t="s">
        <v>0</v>
      </c>
      <c r="B1" s="76"/>
      <c r="C1" s="5"/>
      <c r="D1" s="5"/>
      <c r="E1" s="5"/>
      <c r="F1" s="5"/>
      <c r="G1" s="5"/>
      <c r="H1" s="5"/>
      <c r="I1" s="5"/>
      <c r="J1" s="52"/>
      <c r="K1" s="52"/>
      <c r="L1" s="52"/>
      <c r="M1" s="52"/>
      <c r="N1" s="52"/>
      <c r="O1" s="52"/>
      <c r="P1" s="52"/>
      <c r="Q1" s="52"/>
      <c r="R1" s="5"/>
      <c r="S1" s="5"/>
      <c r="T1" s="5"/>
      <c r="U1" s="12"/>
      <c r="W1" s="52"/>
      <c r="X1" s="52"/>
    </row>
    <row r="2" spans="1:24" ht="15.75" x14ac:dyDescent="0.25">
      <c r="A2" s="5" t="s">
        <v>1</v>
      </c>
      <c r="B2" s="76"/>
      <c r="C2" s="5"/>
      <c r="D2" s="5"/>
      <c r="E2" s="5"/>
      <c r="F2" s="5"/>
      <c r="G2" s="5"/>
      <c r="H2" s="5"/>
      <c r="I2" s="5"/>
      <c r="J2" s="52"/>
      <c r="K2" s="52"/>
      <c r="L2" s="52"/>
      <c r="M2" s="52"/>
      <c r="N2" s="52"/>
      <c r="O2" s="52"/>
      <c r="P2" s="52"/>
      <c r="Q2" s="52"/>
      <c r="R2" s="5"/>
      <c r="S2" s="5"/>
      <c r="T2" s="5"/>
      <c r="U2" s="12"/>
      <c r="W2" s="52"/>
      <c r="X2" s="52"/>
    </row>
    <row r="3" spans="1:24" ht="15.75" x14ac:dyDescent="0.25">
      <c r="A3" s="5" t="s">
        <v>262</v>
      </c>
      <c r="B3" s="76"/>
      <c r="C3" s="5"/>
      <c r="D3" s="5"/>
      <c r="E3" s="5"/>
      <c r="F3" s="5"/>
      <c r="G3" s="5"/>
      <c r="H3" s="5"/>
      <c r="I3" s="5"/>
      <c r="J3" s="52"/>
      <c r="K3" s="52"/>
      <c r="L3" s="52"/>
      <c r="M3" s="52"/>
      <c r="N3" s="52"/>
      <c r="O3" s="52"/>
      <c r="P3" s="52"/>
      <c r="Q3" s="52"/>
      <c r="R3" s="5"/>
      <c r="S3" s="5"/>
      <c r="T3" s="5"/>
      <c r="U3" s="12"/>
      <c r="W3" s="52"/>
      <c r="X3" s="52"/>
    </row>
    <row r="4" spans="1:24" ht="15.75" x14ac:dyDescent="0.25">
      <c r="A4" s="5" t="s">
        <v>2</v>
      </c>
      <c r="B4" s="76"/>
      <c r="C4" s="5"/>
      <c r="D4" s="5"/>
      <c r="E4" s="5"/>
      <c r="F4" s="5"/>
      <c r="G4" s="5"/>
      <c r="H4" s="5"/>
      <c r="I4" s="5"/>
      <c r="J4" s="52"/>
      <c r="K4" s="52"/>
      <c r="L4" s="52"/>
      <c r="M4" s="52"/>
      <c r="N4" s="52"/>
      <c r="O4" s="52"/>
      <c r="P4" s="52"/>
      <c r="Q4" s="52"/>
      <c r="R4" s="5"/>
      <c r="S4" s="5"/>
      <c r="T4" s="5"/>
      <c r="U4" s="12"/>
      <c r="W4" s="52"/>
      <c r="X4" s="52"/>
    </row>
    <row r="5" spans="1:24" ht="16.5" thickBot="1" x14ac:dyDescent="0.3">
      <c r="A5" s="12"/>
      <c r="B5" s="77"/>
      <c r="C5" s="12"/>
      <c r="D5" s="12"/>
      <c r="E5" s="12"/>
      <c r="F5" s="12"/>
      <c r="G5" s="12"/>
      <c r="H5" s="12"/>
      <c r="I5" s="12"/>
      <c r="J5" s="49"/>
      <c r="K5" s="49"/>
      <c r="L5" s="49"/>
      <c r="M5" s="49"/>
      <c r="N5" s="49"/>
      <c r="O5" s="49"/>
      <c r="P5" s="49"/>
      <c r="Q5" s="49"/>
      <c r="R5" s="12"/>
      <c r="S5" s="12"/>
      <c r="T5" s="12"/>
      <c r="U5" s="12"/>
      <c r="W5" s="49"/>
      <c r="X5" s="49"/>
    </row>
    <row r="6" spans="1:24" ht="16.5" thickBot="1" x14ac:dyDescent="0.3">
      <c r="A6" s="13" t="s">
        <v>3</v>
      </c>
      <c r="B6" s="159" t="s">
        <v>4</v>
      </c>
      <c r="C6" s="13" t="s">
        <v>5</v>
      </c>
      <c r="D6" s="14" t="s">
        <v>6</v>
      </c>
      <c r="E6" s="15"/>
      <c r="F6" s="14" t="s">
        <v>6</v>
      </c>
      <c r="G6" s="15"/>
      <c r="H6" s="161" t="s">
        <v>7</v>
      </c>
      <c r="I6" s="162"/>
      <c r="J6" s="157" t="s">
        <v>247</v>
      </c>
      <c r="K6" s="158"/>
      <c r="L6" s="157" t="s">
        <v>233</v>
      </c>
      <c r="M6" s="158"/>
      <c r="N6" s="157" t="s">
        <v>249</v>
      </c>
      <c r="O6" s="158"/>
      <c r="P6" s="157" t="s">
        <v>256</v>
      </c>
      <c r="Q6" s="158"/>
      <c r="R6" s="13" t="s">
        <v>5</v>
      </c>
      <c r="S6" s="155" t="s">
        <v>257</v>
      </c>
      <c r="T6" s="13" t="s">
        <v>8</v>
      </c>
      <c r="U6" s="13" t="s">
        <v>9</v>
      </c>
    </row>
    <row r="7" spans="1:24" ht="16.5" thickBot="1" x14ac:dyDescent="0.3">
      <c r="A7" s="16" t="s">
        <v>10</v>
      </c>
      <c r="B7" s="160"/>
      <c r="C7" s="16" t="s">
        <v>11</v>
      </c>
      <c r="D7" s="17" t="s">
        <v>12</v>
      </c>
      <c r="E7" s="17" t="s">
        <v>13</v>
      </c>
      <c r="F7" s="17" t="s">
        <v>12</v>
      </c>
      <c r="G7" s="17" t="s">
        <v>13</v>
      </c>
      <c r="H7" s="17" t="s">
        <v>12</v>
      </c>
      <c r="I7" s="18" t="s">
        <v>13</v>
      </c>
      <c r="J7" s="53" t="s">
        <v>12</v>
      </c>
      <c r="K7" s="64" t="s">
        <v>13</v>
      </c>
      <c r="L7" s="53" t="s">
        <v>12</v>
      </c>
      <c r="M7" s="64" t="s">
        <v>13</v>
      </c>
      <c r="N7" s="53" t="s">
        <v>12</v>
      </c>
      <c r="O7" s="64" t="s">
        <v>13</v>
      </c>
      <c r="P7" s="53" t="s">
        <v>12</v>
      </c>
      <c r="Q7" s="64" t="s">
        <v>13</v>
      </c>
      <c r="R7" s="16" t="s">
        <v>14</v>
      </c>
      <c r="S7" s="156"/>
      <c r="T7" s="16" t="s">
        <v>15</v>
      </c>
      <c r="U7" s="16" t="s">
        <v>16</v>
      </c>
    </row>
    <row r="8" spans="1:24" ht="15.95" customHeight="1" x14ac:dyDescent="0.25">
      <c r="A8" s="19"/>
      <c r="B8" s="78"/>
      <c r="C8" s="20"/>
      <c r="D8" s="32"/>
      <c r="E8" s="32"/>
      <c r="F8" s="32"/>
      <c r="G8" s="32"/>
      <c r="H8" s="32"/>
      <c r="I8" s="32"/>
      <c r="J8" s="54"/>
      <c r="K8" s="54"/>
      <c r="L8" s="54"/>
      <c r="M8" s="54"/>
      <c r="N8" s="54"/>
      <c r="O8" s="54"/>
      <c r="P8" s="54"/>
      <c r="Q8" s="54"/>
      <c r="R8" s="20"/>
      <c r="S8" s="20"/>
      <c r="T8" s="20"/>
      <c r="U8" s="21"/>
    </row>
    <row r="9" spans="1:24" ht="15.95" customHeight="1" x14ac:dyDescent="0.25">
      <c r="A9" s="22" t="s">
        <v>267</v>
      </c>
      <c r="B9" s="79" t="s">
        <v>176</v>
      </c>
      <c r="C9" s="25"/>
      <c r="D9" s="25"/>
      <c r="E9" s="25"/>
      <c r="F9" s="25"/>
      <c r="G9" s="25"/>
      <c r="H9" s="25"/>
      <c r="I9" s="25"/>
      <c r="J9" s="38"/>
      <c r="K9" s="38"/>
      <c r="L9" s="38"/>
      <c r="M9" s="38"/>
      <c r="N9" s="38"/>
      <c r="O9" s="38"/>
      <c r="P9" s="38"/>
      <c r="Q9" s="38"/>
      <c r="R9" s="25"/>
      <c r="S9" s="25"/>
      <c r="T9" s="25"/>
      <c r="U9" s="24"/>
    </row>
    <row r="10" spans="1:24" ht="15.95" customHeight="1" x14ac:dyDescent="0.25">
      <c r="A10" s="26" t="s">
        <v>17</v>
      </c>
      <c r="B10" s="75" t="s">
        <v>177</v>
      </c>
      <c r="C10" s="25">
        <v>37000</v>
      </c>
      <c r="D10" s="25"/>
      <c r="E10" s="25"/>
      <c r="F10" s="25"/>
      <c r="G10" s="25"/>
      <c r="H10" s="25"/>
      <c r="I10" s="25"/>
      <c r="J10" s="38"/>
      <c r="K10" s="38"/>
      <c r="L10" s="38"/>
      <c r="M10" s="38"/>
      <c r="N10" s="38"/>
      <c r="O10" s="38"/>
      <c r="P10" s="38"/>
      <c r="Q10" s="38"/>
      <c r="R10" s="25">
        <f>C10+D10-E10+F10-G10+H10-I10+J10-K10+L10-M10+N10-O10+P10-Q10</f>
        <v>37000</v>
      </c>
      <c r="S10" s="25">
        <f>+'[1]ING ENERO 2025'!$Q$9</f>
        <v>17150</v>
      </c>
      <c r="T10" s="25">
        <f t="shared" ref="T10:T22" si="0">R10-S10</f>
        <v>19850</v>
      </c>
      <c r="U10" s="73">
        <f>S10/$S$26</f>
        <v>3.0764672712854674E-2</v>
      </c>
    </row>
    <row r="11" spans="1:24" ht="15.95" hidden="1" customHeight="1" x14ac:dyDescent="0.25">
      <c r="A11" s="26" t="s">
        <v>26</v>
      </c>
      <c r="B11" s="75" t="s">
        <v>27</v>
      </c>
      <c r="C11" s="25">
        <v>0</v>
      </c>
      <c r="D11" s="25"/>
      <c r="E11" s="25"/>
      <c r="F11" s="25"/>
      <c r="G11" s="25"/>
      <c r="H11" s="25"/>
      <c r="I11" s="25"/>
      <c r="J11" s="38"/>
      <c r="K11" s="38"/>
      <c r="L11" s="38"/>
      <c r="M11" s="38"/>
      <c r="N11" s="38"/>
      <c r="O11" s="38"/>
      <c r="P11" s="38"/>
      <c r="Q11" s="38"/>
      <c r="R11" s="25">
        <f>C11+D11-E11+F11-G11+J11-K11</f>
        <v>0</v>
      </c>
      <c r="S11" s="25"/>
      <c r="T11" s="25">
        <v>0</v>
      </c>
      <c r="U11" s="73"/>
    </row>
    <row r="12" spans="1:24" ht="15.75" customHeight="1" x14ac:dyDescent="0.25">
      <c r="A12" s="26" t="s">
        <v>18</v>
      </c>
      <c r="B12" s="75" t="s">
        <v>178</v>
      </c>
      <c r="C12" s="25">
        <v>54345.41</v>
      </c>
      <c r="D12" s="25"/>
      <c r="E12" s="25"/>
      <c r="F12" s="25"/>
      <c r="G12" s="25"/>
      <c r="H12" s="25"/>
      <c r="I12" s="25"/>
      <c r="J12" s="38"/>
      <c r="K12" s="38"/>
      <c r="L12" s="38"/>
      <c r="M12" s="38"/>
      <c r="N12" s="38"/>
      <c r="O12" s="38"/>
      <c r="P12" s="38"/>
      <c r="Q12" s="38"/>
      <c r="R12" s="25">
        <f t="shared" ref="R12:R25" si="1">C12+D12-E12+F12-G12+H12-I12+J12-K12+L12-M12+N12-O12+P12-Q12</f>
        <v>54345.41</v>
      </c>
      <c r="S12" s="25">
        <f>+'[1]ING ENERO 2025'!$Q$11</f>
        <v>765</v>
      </c>
      <c r="T12" s="25">
        <f t="shared" si="0"/>
        <v>53580.41</v>
      </c>
      <c r="U12" s="73">
        <f>S12/$S$26</f>
        <v>1.3723017274247129E-3</v>
      </c>
      <c r="V12" s="96"/>
      <c r="W12" s="96"/>
    </row>
    <row r="13" spans="1:24" ht="31.5" customHeight="1" x14ac:dyDescent="0.25">
      <c r="A13" s="26" t="s">
        <v>19</v>
      </c>
      <c r="B13" s="75" t="s">
        <v>179</v>
      </c>
      <c r="C13" s="25">
        <v>0</v>
      </c>
      <c r="D13" s="25"/>
      <c r="E13" s="25"/>
      <c r="F13" s="25"/>
      <c r="G13" s="25"/>
      <c r="H13" s="25"/>
      <c r="I13" s="25"/>
      <c r="J13" s="38"/>
      <c r="K13" s="38"/>
      <c r="L13" s="38"/>
      <c r="M13" s="38"/>
      <c r="N13" s="38"/>
      <c r="O13" s="38"/>
      <c r="P13" s="38"/>
      <c r="Q13" s="38"/>
      <c r="R13" s="25">
        <f t="shared" si="1"/>
        <v>0</v>
      </c>
      <c r="S13" s="25">
        <f>+'[1]ING ENERO 2025'!$Q$12</f>
        <v>0</v>
      </c>
      <c r="T13" s="25">
        <f>R13-S13</f>
        <v>0</v>
      </c>
      <c r="U13" s="73">
        <f>S13/$S$26</f>
        <v>0</v>
      </c>
      <c r="W13" s="96"/>
    </row>
    <row r="14" spans="1:24" ht="15.95" customHeight="1" x14ac:dyDescent="0.25">
      <c r="A14" s="26"/>
      <c r="B14" s="79" t="s">
        <v>180</v>
      </c>
      <c r="C14" s="25">
        <v>0</v>
      </c>
      <c r="D14" s="25"/>
      <c r="E14" s="25"/>
      <c r="F14" s="25"/>
      <c r="G14" s="25"/>
      <c r="H14" s="25"/>
      <c r="I14" s="25"/>
      <c r="J14" s="38"/>
      <c r="K14" s="38"/>
      <c r="L14" s="38"/>
      <c r="M14" s="38"/>
      <c r="N14" s="38"/>
      <c r="O14" s="38"/>
      <c r="P14" s="38"/>
      <c r="Q14" s="38"/>
      <c r="R14" s="25">
        <f t="shared" si="1"/>
        <v>0</v>
      </c>
      <c r="S14" s="25"/>
      <c r="T14" s="25"/>
      <c r="U14" s="73"/>
      <c r="W14" s="96"/>
    </row>
    <row r="15" spans="1:24" ht="15.95" customHeight="1" x14ac:dyDescent="0.25">
      <c r="A15" s="26" t="s">
        <v>181</v>
      </c>
      <c r="B15" s="75" t="s">
        <v>229</v>
      </c>
      <c r="C15" s="25">
        <v>62490.75</v>
      </c>
      <c r="D15" s="25"/>
      <c r="E15" s="25"/>
      <c r="F15" s="25"/>
      <c r="G15" s="25"/>
      <c r="H15" s="25"/>
      <c r="I15" s="25"/>
      <c r="J15" s="38"/>
      <c r="K15" s="38"/>
      <c r="L15" s="38"/>
      <c r="M15" s="38"/>
      <c r="N15" s="38"/>
      <c r="O15" s="38"/>
      <c r="P15" s="38"/>
      <c r="Q15" s="38"/>
      <c r="R15" s="25">
        <f t="shared" si="1"/>
        <v>62490.75</v>
      </c>
      <c r="S15" s="25">
        <f>+'[1]ING ENERO 2025'!$Q$17</f>
        <v>10432.91</v>
      </c>
      <c r="T15" s="25">
        <f t="shared" si="0"/>
        <v>52057.84</v>
      </c>
      <c r="U15" s="73">
        <f>S15/$S$26</f>
        <v>1.8715163941263477E-2</v>
      </c>
      <c r="V15" s="96"/>
      <c r="W15" s="96"/>
    </row>
    <row r="16" spans="1:24" ht="15.95" customHeight="1" x14ac:dyDescent="0.25">
      <c r="A16" s="22" t="s">
        <v>226</v>
      </c>
      <c r="B16" s="79" t="s">
        <v>227</v>
      </c>
      <c r="C16" s="25">
        <v>0</v>
      </c>
      <c r="D16" s="25"/>
      <c r="E16" s="25"/>
      <c r="F16" s="25"/>
      <c r="G16" s="25"/>
      <c r="H16" s="25"/>
      <c r="I16" s="25"/>
      <c r="J16" s="38"/>
      <c r="K16" s="38"/>
      <c r="L16" s="38"/>
      <c r="M16" s="38"/>
      <c r="N16" s="38"/>
      <c r="O16" s="38"/>
      <c r="P16" s="38"/>
      <c r="Q16" s="38"/>
      <c r="R16" s="25">
        <f t="shared" si="1"/>
        <v>0</v>
      </c>
      <c r="S16" s="25"/>
      <c r="T16" s="25"/>
      <c r="U16" s="73"/>
      <c r="W16" s="96"/>
    </row>
    <row r="17" spans="1:25" ht="15.95" customHeight="1" x14ac:dyDescent="0.25">
      <c r="A17" s="22" t="s">
        <v>228</v>
      </c>
      <c r="B17" s="79" t="s">
        <v>225</v>
      </c>
      <c r="C17" s="66">
        <v>0</v>
      </c>
      <c r="D17" s="25"/>
      <c r="E17" s="25"/>
      <c r="F17" s="25"/>
      <c r="G17" s="25"/>
      <c r="H17" s="25"/>
      <c r="I17" s="25"/>
      <c r="J17" s="38"/>
      <c r="K17" s="38"/>
      <c r="L17" s="38"/>
      <c r="M17" s="38"/>
      <c r="N17" s="38"/>
      <c r="O17" s="38"/>
      <c r="P17" s="38"/>
      <c r="Q17" s="38"/>
      <c r="R17" s="25">
        <f t="shared" si="1"/>
        <v>0</v>
      </c>
      <c r="S17" s="25"/>
      <c r="T17" s="25"/>
      <c r="U17" s="73"/>
      <c r="W17" s="96"/>
    </row>
    <row r="18" spans="1:25" ht="15.95" customHeight="1" x14ac:dyDescent="0.25">
      <c r="A18" s="26" t="s">
        <v>20</v>
      </c>
      <c r="B18" s="75" t="s">
        <v>21</v>
      </c>
      <c r="C18" s="25">
        <v>4008096.55</v>
      </c>
      <c r="D18" s="25">
        <v>763886.76</v>
      </c>
      <c r="E18" s="25"/>
      <c r="F18" s="25"/>
      <c r="G18" s="25"/>
      <c r="H18" s="25"/>
      <c r="I18" s="25"/>
      <c r="J18" s="38"/>
      <c r="K18" s="38"/>
      <c r="L18" s="38"/>
      <c r="M18" s="38"/>
      <c r="N18" s="38"/>
      <c r="O18" s="38"/>
      <c r="P18" s="38"/>
      <c r="Q18" s="38"/>
      <c r="R18" s="25">
        <f t="shared" si="1"/>
        <v>4771983.3099999996</v>
      </c>
      <c r="S18" s="25">
        <f>+'[1]ING ENERO 2025'!$Q$23</f>
        <v>420728.6</v>
      </c>
      <c r="T18" s="25">
        <f t="shared" si="0"/>
        <v>4351254.71</v>
      </c>
      <c r="U18" s="73">
        <f>S18/$S$26</f>
        <v>0.75472756151239351</v>
      </c>
      <c r="V18" s="96"/>
      <c r="W18" s="96"/>
    </row>
    <row r="19" spans="1:25" ht="15.95" customHeight="1" x14ac:dyDescent="0.25">
      <c r="A19" s="26" t="s">
        <v>22</v>
      </c>
      <c r="B19" s="75" t="s">
        <v>29</v>
      </c>
      <c r="C19" s="25">
        <v>276759.92</v>
      </c>
      <c r="D19" s="25">
        <v>232458.67</v>
      </c>
      <c r="E19" s="25"/>
      <c r="F19" s="25"/>
      <c r="G19" s="25"/>
      <c r="H19" s="25"/>
      <c r="I19" s="25"/>
      <c r="J19" s="38"/>
      <c r="K19" s="38"/>
      <c r="L19" s="38"/>
      <c r="M19" s="38"/>
      <c r="N19" s="38"/>
      <c r="O19" s="38"/>
      <c r="P19" s="38"/>
      <c r="Q19" s="38"/>
      <c r="R19" s="25">
        <f t="shared" si="1"/>
        <v>509218.58999999997</v>
      </c>
      <c r="S19" s="25">
        <f>+'[1]ING ENERO 2025'!$Q$24</f>
        <v>0</v>
      </c>
      <c r="T19" s="25">
        <f t="shared" si="0"/>
        <v>509218.58999999997</v>
      </c>
      <c r="U19" s="73">
        <f>S19/$S$26</f>
        <v>0</v>
      </c>
      <c r="W19" s="96"/>
    </row>
    <row r="20" spans="1:25" ht="15.95" customHeight="1" x14ac:dyDescent="0.25">
      <c r="A20" s="26" t="s">
        <v>23</v>
      </c>
      <c r="B20" s="75" t="s">
        <v>24</v>
      </c>
      <c r="C20" s="25">
        <v>4780366.45</v>
      </c>
      <c r="D20" s="25">
        <v>26712.06</v>
      </c>
      <c r="E20" s="25"/>
      <c r="F20" s="25"/>
      <c r="G20" s="25"/>
      <c r="H20" s="25"/>
      <c r="I20" s="25"/>
      <c r="J20" s="38"/>
      <c r="K20" s="38"/>
      <c r="L20" s="38"/>
      <c r="M20" s="38"/>
      <c r="N20" s="55"/>
      <c r="O20" s="38"/>
      <c r="P20" s="55"/>
      <c r="Q20" s="38"/>
      <c r="R20" s="25">
        <f t="shared" si="1"/>
        <v>4807078.51</v>
      </c>
      <c r="S20" s="25">
        <f>+'[1]ING ENERO 2025'!$Q$25</f>
        <v>108381.07</v>
      </c>
      <c r="T20" s="25">
        <f t="shared" si="0"/>
        <v>4698697.4399999995</v>
      </c>
      <c r="U20" s="73">
        <f>S20/$S$26</f>
        <v>0.1944203001060637</v>
      </c>
      <c r="W20" s="96"/>
    </row>
    <row r="21" spans="1:25" ht="15.95" customHeight="1" x14ac:dyDescent="0.25">
      <c r="A21" s="26" t="s">
        <v>25</v>
      </c>
      <c r="B21" s="75" t="s">
        <v>253</v>
      </c>
      <c r="C21" s="25">
        <v>20000</v>
      </c>
      <c r="D21" s="25"/>
      <c r="E21" s="25"/>
      <c r="F21" s="25"/>
      <c r="G21" s="25"/>
      <c r="H21" s="25"/>
      <c r="I21" s="25"/>
      <c r="J21" s="38"/>
      <c r="K21" s="38"/>
      <c r="L21" s="38"/>
      <c r="M21" s="38"/>
      <c r="N21" s="38"/>
      <c r="O21" s="38"/>
      <c r="P21" s="38"/>
      <c r="Q21" s="38"/>
      <c r="R21" s="25">
        <f t="shared" si="1"/>
        <v>20000</v>
      </c>
      <c r="S21" s="25">
        <f>+'[1]ING ENERO 2025'!$Q$26</f>
        <v>0</v>
      </c>
      <c r="T21" s="25">
        <f t="shared" si="0"/>
        <v>20000</v>
      </c>
      <c r="U21" s="73">
        <f>S21/$S$26</f>
        <v>0</v>
      </c>
      <c r="W21" s="96"/>
    </row>
    <row r="22" spans="1:25" ht="15.95" customHeight="1" x14ac:dyDescent="0.25">
      <c r="A22" s="27" t="s">
        <v>28</v>
      </c>
      <c r="B22" s="80" t="s">
        <v>30</v>
      </c>
      <c r="C22" s="28">
        <v>0</v>
      </c>
      <c r="D22" s="28"/>
      <c r="E22" s="28"/>
      <c r="F22" s="28"/>
      <c r="G22" s="28"/>
      <c r="H22" s="28"/>
      <c r="I22" s="28"/>
      <c r="J22" s="55"/>
      <c r="K22" s="55"/>
      <c r="L22" s="55"/>
      <c r="M22" s="55"/>
      <c r="N22" s="55"/>
      <c r="O22" s="55"/>
      <c r="P22" s="55"/>
      <c r="Q22" s="55"/>
      <c r="R22" s="25">
        <f t="shared" si="1"/>
        <v>0</v>
      </c>
      <c r="S22" s="25">
        <f>+'[1]ING ENERO 2025'!$Q$26</f>
        <v>0</v>
      </c>
      <c r="T22" s="25">
        <f t="shared" si="0"/>
        <v>0</v>
      </c>
      <c r="U22" s="73">
        <f>S22/$S$26</f>
        <v>0</v>
      </c>
      <c r="V22" s="96"/>
      <c r="W22" s="96"/>
    </row>
    <row r="23" spans="1:25" ht="15.95" customHeight="1" x14ac:dyDescent="0.25">
      <c r="A23" s="22"/>
      <c r="B23" s="79" t="s">
        <v>182</v>
      </c>
      <c r="C23" s="23">
        <v>0</v>
      </c>
      <c r="D23" s="25"/>
      <c r="E23" s="25"/>
      <c r="F23" s="25"/>
      <c r="G23" s="25"/>
      <c r="H23" s="25"/>
      <c r="I23" s="25"/>
      <c r="J23" s="38"/>
      <c r="K23" s="38"/>
      <c r="L23" s="38"/>
      <c r="M23" s="38"/>
      <c r="N23" s="38"/>
      <c r="O23" s="38"/>
      <c r="P23" s="38"/>
      <c r="Q23" s="38"/>
      <c r="R23" s="25">
        <f t="shared" si="1"/>
        <v>0</v>
      </c>
      <c r="S23" s="25"/>
      <c r="T23" s="23"/>
      <c r="U23" s="73"/>
      <c r="W23" s="96"/>
    </row>
    <row r="24" spans="1:25" ht="15.95" customHeight="1" x14ac:dyDescent="0.25">
      <c r="A24" s="26" t="s">
        <v>185</v>
      </c>
      <c r="B24" s="75" t="s">
        <v>186</v>
      </c>
      <c r="C24" s="25">
        <v>260547.84</v>
      </c>
      <c r="D24" s="25"/>
      <c r="E24" s="25"/>
      <c r="F24" s="25"/>
      <c r="G24" s="25"/>
      <c r="H24" s="25"/>
      <c r="I24" s="25"/>
      <c r="J24" s="38"/>
      <c r="K24" s="38"/>
      <c r="L24" s="38"/>
      <c r="M24" s="38"/>
      <c r="N24" s="38"/>
      <c r="O24" s="38"/>
      <c r="P24" s="38"/>
      <c r="Q24" s="38"/>
      <c r="R24" s="25">
        <f t="shared" si="1"/>
        <v>260547.84</v>
      </c>
      <c r="S24" s="25"/>
      <c r="T24" s="25">
        <f>R24-S24</f>
        <v>260547.84</v>
      </c>
      <c r="U24" s="73">
        <f>S24/$S$26</f>
        <v>0</v>
      </c>
      <c r="W24" s="96"/>
    </row>
    <row r="25" spans="1:25" ht="15.95" customHeight="1" thickBot="1" x14ac:dyDescent="0.3">
      <c r="A25" s="26" t="s">
        <v>184</v>
      </c>
      <c r="B25" s="75" t="s">
        <v>183</v>
      </c>
      <c r="C25" s="25">
        <v>2274050.3800000004</v>
      </c>
      <c r="D25" s="25"/>
      <c r="E25" s="25"/>
      <c r="F25" s="25"/>
      <c r="G25" s="25"/>
      <c r="H25" s="25"/>
      <c r="I25" s="25"/>
      <c r="J25" s="38"/>
      <c r="K25" s="38"/>
      <c r="L25" s="38"/>
      <c r="M25" s="38"/>
      <c r="N25" s="38"/>
      <c r="O25" s="38"/>
      <c r="P25" s="38"/>
      <c r="Q25" s="38"/>
      <c r="R25" s="25">
        <f t="shared" si="1"/>
        <v>2274050.3800000004</v>
      </c>
      <c r="S25" s="25"/>
      <c r="T25" s="25">
        <f>R25-S25</f>
        <v>2274050.3800000004</v>
      </c>
      <c r="U25" s="73">
        <f>S25/$S$26</f>
        <v>0</v>
      </c>
      <c r="V25" s="11"/>
      <c r="W25" s="96"/>
    </row>
    <row r="26" spans="1:25" ht="18" customHeight="1" thickBot="1" x14ac:dyDescent="0.3">
      <c r="A26" s="29"/>
      <c r="B26" s="81" t="s">
        <v>31</v>
      </c>
      <c r="C26" s="30">
        <f>SUM(C9:C25)</f>
        <v>11773657.300000001</v>
      </c>
      <c r="D26" s="30">
        <f>SUM(D9:D25)</f>
        <v>1023057.4900000001</v>
      </c>
      <c r="E26" s="30">
        <f>SUM(E9:E25)</f>
        <v>0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>
        <f>SUM(R9:R25)</f>
        <v>12796714.790000001</v>
      </c>
      <c r="S26" s="30">
        <f>SUM(S10:S25)</f>
        <v>557457.57999999996</v>
      </c>
      <c r="T26" s="30">
        <f>SUM(T9:T25)</f>
        <v>12239257.209999999</v>
      </c>
      <c r="U26" s="24">
        <f>+S26/R26</f>
        <v>4.3562554073302118E-2</v>
      </c>
      <c r="W26" s="96"/>
    </row>
    <row r="27" spans="1:25" ht="15.95" customHeight="1" x14ac:dyDescent="0.2">
      <c r="A27" s="31"/>
      <c r="B27" s="82"/>
      <c r="C27" s="32"/>
      <c r="D27" s="32"/>
      <c r="E27" s="32"/>
      <c r="F27" s="102"/>
      <c r="G27" s="32"/>
      <c r="H27" s="32"/>
      <c r="I27" s="32"/>
      <c r="J27" s="54"/>
      <c r="K27" s="54"/>
      <c r="L27" s="54"/>
      <c r="M27" s="54"/>
      <c r="N27" s="54"/>
      <c r="O27" s="54"/>
      <c r="P27" s="54"/>
      <c r="Q27" s="54"/>
      <c r="R27" s="32"/>
      <c r="S27" s="32"/>
      <c r="T27" s="32"/>
      <c r="U27" s="33"/>
      <c r="Y27" s="11"/>
    </row>
    <row r="28" spans="1:25" ht="15.95" customHeight="1" x14ac:dyDescent="0.25">
      <c r="A28" s="22" t="s">
        <v>32</v>
      </c>
      <c r="B28" s="79" t="s">
        <v>33</v>
      </c>
      <c r="C28" s="23"/>
      <c r="D28" s="25"/>
      <c r="E28" s="25"/>
      <c r="F28" s="25"/>
      <c r="G28" s="25"/>
      <c r="H28" s="25"/>
      <c r="I28" s="25"/>
      <c r="J28" s="38"/>
      <c r="K28" s="38"/>
      <c r="L28" s="38"/>
      <c r="M28" s="38"/>
      <c r="N28" s="38"/>
      <c r="O28" s="38"/>
      <c r="P28" s="38"/>
      <c r="Q28" s="38"/>
      <c r="R28" s="25"/>
      <c r="S28" s="25"/>
      <c r="T28" s="25"/>
      <c r="U28" s="34"/>
    </row>
    <row r="29" spans="1:25" ht="15.95" customHeight="1" x14ac:dyDescent="0.25">
      <c r="A29" s="22"/>
      <c r="B29" s="79"/>
      <c r="C29" s="23"/>
      <c r="D29" s="25"/>
      <c r="E29" s="25"/>
      <c r="F29" s="25"/>
      <c r="G29" s="25"/>
      <c r="H29" s="25"/>
      <c r="I29" s="25"/>
      <c r="J29" s="38"/>
      <c r="K29" s="38"/>
      <c r="L29" s="38"/>
      <c r="M29" s="38"/>
      <c r="N29" s="38"/>
      <c r="O29" s="38"/>
      <c r="P29" s="38"/>
      <c r="Q29" s="38"/>
      <c r="R29" s="25"/>
      <c r="S29" s="25"/>
      <c r="T29" s="25"/>
      <c r="U29" s="34"/>
    </row>
    <row r="30" spans="1:25" ht="15.95" customHeight="1" x14ac:dyDescent="0.25">
      <c r="A30" s="35">
        <v>0</v>
      </c>
      <c r="B30" s="83" t="s">
        <v>34</v>
      </c>
      <c r="C30" s="23"/>
      <c r="D30" s="25"/>
      <c r="E30" s="25"/>
      <c r="F30" s="38"/>
      <c r="G30" s="38"/>
      <c r="H30" s="25"/>
      <c r="I30" s="25"/>
      <c r="J30" s="38"/>
      <c r="K30" s="38"/>
      <c r="L30" s="38"/>
      <c r="M30" s="38"/>
      <c r="N30" s="38"/>
      <c r="O30" s="38"/>
      <c r="P30" s="38"/>
      <c r="Q30" s="38"/>
      <c r="R30" s="25"/>
      <c r="S30" s="25"/>
      <c r="T30" s="25"/>
      <c r="U30" s="34"/>
    </row>
    <row r="31" spans="1:25" ht="15.95" customHeight="1" x14ac:dyDescent="0.25">
      <c r="A31" s="74" t="s">
        <v>35</v>
      </c>
      <c r="B31" s="75" t="s">
        <v>148</v>
      </c>
      <c r="C31" s="25">
        <v>846201.45000000007</v>
      </c>
      <c r="D31" s="25">
        <v>60000</v>
      </c>
      <c r="E31" s="25"/>
      <c r="F31" s="38"/>
      <c r="G31" s="38"/>
      <c r="H31" s="25"/>
      <c r="I31" s="25"/>
      <c r="J31" s="38"/>
      <c r="K31" s="38"/>
      <c r="L31" s="38"/>
      <c r="M31" s="38"/>
      <c r="N31" s="38"/>
      <c r="O31" s="38"/>
      <c r="P31" s="38"/>
      <c r="Q31" s="38"/>
      <c r="R31" s="25">
        <f t="shared" ref="R31:R94" si="2">C31+D31-E31+F31-G31+H31-I31+J31-K31+L31-M31+N31-O31+P31-Q31</f>
        <v>906201.45000000007</v>
      </c>
      <c r="S31" s="25">
        <f>+'[1]EGR ENERO 2025'!$Q$9</f>
        <v>69551.350000000006</v>
      </c>
      <c r="T31" s="25">
        <f t="shared" ref="T31:T100" si="3">R31-S31</f>
        <v>836650.10000000009</v>
      </c>
      <c r="U31" s="73">
        <f>S31/$S$144</f>
        <v>0.47637813072986845</v>
      </c>
    </row>
    <row r="32" spans="1:25" ht="30.75" customHeight="1" x14ac:dyDescent="0.25">
      <c r="A32" s="36" t="s">
        <v>36</v>
      </c>
      <c r="B32" s="75" t="s">
        <v>149</v>
      </c>
      <c r="C32" s="25">
        <v>13700</v>
      </c>
      <c r="D32" s="25">
        <v>22500</v>
      </c>
      <c r="E32" s="25"/>
      <c r="F32" s="38"/>
      <c r="G32" s="38"/>
      <c r="H32" s="25"/>
      <c r="I32" s="25"/>
      <c r="J32" s="38"/>
      <c r="K32" s="38"/>
      <c r="L32" s="38"/>
      <c r="M32" s="38"/>
      <c r="N32" s="38"/>
      <c r="O32" s="38"/>
      <c r="P32" s="38"/>
      <c r="Q32" s="38"/>
      <c r="R32" s="25">
        <f t="shared" si="2"/>
        <v>36200</v>
      </c>
      <c r="S32" s="25">
        <f>+'[1]EGR ENERO 2025'!$Q$10</f>
        <v>375</v>
      </c>
      <c r="T32" s="25">
        <f t="shared" si="3"/>
        <v>35825</v>
      </c>
      <c r="U32" s="73">
        <f>S32/$S$144</f>
        <v>2.5684878729701241E-3</v>
      </c>
    </row>
    <row r="33" spans="1:23" ht="31.5" customHeight="1" x14ac:dyDescent="0.25">
      <c r="A33" s="74" t="s">
        <v>37</v>
      </c>
      <c r="B33" s="75" t="s">
        <v>150</v>
      </c>
      <c r="C33" s="25">
        <v>322100</v>
      </c>
      <c r="D33" s="25"/>
      <c r="E33" s="25"/>
      <c r="F33" s="38"/>
      <c r="G33" s="38"/>
      <c r="H33" s="25"/>
      <c r="I33" s="25"/>
      <c r="J33" s="38"/>
      <c r="K33" s="38"/>
      <c r="L33" s="38"/>
      <c r="M33" s="38"/>
      <c r="N33" s="38"/>
      <c r="O33" s="38"/>
      <c r="P33" s="38"/>
      <c r="Q33" s="38"/>
      <c r="R33" s="25">
        <f t="shared" si="2"/>
        <v>322100</v>
      </c>
      <c r="S33" s="25">
        <f>+'[1]EGR ENERO 2025'!$Q$11</f>
        <v>24462.830000000005</v>
      </c>
      <c r="T33" s="25">
        <f t="shared" si="3"/>
        <v>297637.17</v>
      </c>
      <c r="U33" s="73">
        <f>S33/$S$144</f>
        <v>0.16755328584941268</v>
      </c>
    </row>
    <row r="34" spans="1:23" ht="15.95" customHeight="1" x14ac:dyDescent="0.3">
      <c r="A34" s="36" t="s">
        <v>239</v>
      </c>
      <c r="B34" s="95" t="s">
        <v>254</v>
      </c>
      <c r="C34" s="25">
        <v>0</v>
      </c>
      <c r="D34" s="25"/>
      <c r="E34" s="25"/>
      <c r="F34" s="38"/>
      <c r="G34" s="38"/>
      <c r="H34" s="25"/>
      <c r="I34" s="25"/>
      <c r="J34" s="38"/>
      <c r="K34" s="38"/>
      <c r="L34" s="38"/>
      <c r="M34" s="38"/>
      <c r="N34" s="38"/>
      <c r="O34" s="38"/>
      <c r="P34" s="38"/>
      <c r="Q34" s="38"/>
      <c r="R34" s="25">
        <f t="shared" si="2"/>
        <v>0</v>
      </c>
      <c r="S34" s="25">
        <f>+'[1]EGR ENERO 2025'!$Q$12</f>
        <v>0</v>
      </c>
      <c r="T34" s="25">
        <f t="shared" si="3"/>
        <v>0</v>
      </c>
      <c r="U34" s="73"/>
    </row>
    <row r="35" spans="1:23" ht="15.95" customHeight="1" x14ac:dyDescent="0.25">
      <c r="A35" s="36" t="s">
        <v>235</v>
      </c>
      <c r="B35" s="75" t="s">
        <v>236</v>
      </c>
      <c r="C35" s="25">
        <v>15400</v>
      </c>
      <c r="D35" s="25"/>
      <c r="E35" s="25"/>
      <c r="F35" s="38"/>
      <c r="G35" s="38"/>
      <c r="H35" s="25"/>
      <c r="I35" s="25"/>
      <c r="J35" s="38"/>
      <c r="K35" s="38"/>
      <c r="L35" s="38"/>
      <c r="M35" s="38"/>
      <c r="N35" s="38"/>
      <c r="O35" s="38"/>
      <c r="P35" s="38"/>
      <c r="Q35" s="38"/>
      <c r="R35" s="25">
        <f t="shared" si="2"/>
        <v>15400</v>
      </c>
      <c r="S35" s="25">
        <f>+'[1]EGR ENERO 2025'!$Q$13</f>
        <v>0</v>
      </c>
      <c r="T35" s="25">
        <f t="shared" si="3"/>
        <v>15400</v>
      </c>
      <c r="U35" s="73">
        <f t="shared" ref="U35:U42" si="4">S35/$S$144</f>
        <v>0</v>
      </c>
    </row>
    <row r="36" spans="1:23" ht="15.95" customHeight="1" x14ac:dyDescent="0.25">
      <c r="A36" s="36" t="s">
        <v>38</v>
      </c>
      <c r="B36" s="75" t="s">
        <v>39</v>
      </c>
      <c r="C36" s="25">
        <v>32500</v>
      </c>
      <c r="D36" s="25"/>
      <c r="E36" s="25"/>
      <c r="F36" s="38"/>
      <c r="G36" s="38"/>
      <c r="H36" s="25"/>
      <c r="I36" s="25"/>
      <c r="J36" s="38"/>
      <c r="K36" s="38"/>
      <c r="L36" s="38"/>
      <c r="M36" s="38"/>
      <c r="N36" s="38"/>
      <c r="O36" s="38"/>
      <c r="P36" s="38"/>
      <c r="Q36" s="38"/>
      <c r="R36" s="25">
        <f t="shared" si="2"/>
        <v>32500</v>
      </c>
      <c r="S36" s="25">
        <f>+'[1]EGR ENERO 2025'!$Q$14</f>
        <v>1620</v>
      </c>
      <c r="T36" s="25">
        <f t="shared" si="3"/>
        <v>30880</v>
      </c>
      <c r="U36" s="73">
        <f t="shared" si="4"/>
        <v>1.1095867611230936E-2</v>
      </c>
    </row>
    <row r="37" spans="1:23" ht="15.95" customHeight="1" x14ac:dyDescent="0.25">
      <c r="A37" s="36" t="s">
        <v>40</v>
      </c>
      <c r="B37" s="75" t="s">
        <v>151</v>
      </c>
      <c r="C37" s="25">
        <v>34510.800000000003</v>
      </c>
      <c r="D37" s="25"/>
      <c r="E37" s="25"/>
      <c r="F37" s="38"/>
      <c r="G37" s="38"/>
      <c r="H37" s="25"/>
      <c r="I37" s="25"/>
      <c r="J37" s="38"/>
      <c r="K37" s="38"/>
      <c r="L37" s="38"/>
      <c r="M37" s="38"/>
      <c r="N37" s="38"/>
      <c r="O37" s="38"/>
      <c r="P37" s="38"/>
      <c r="Q37" s="38"/>
      <c r="R37" s="25">
        <f t="shared" si="2"/>
        <v>34510.800000000003</v>
      </c>
      <c r="S37" s="25">
        <f>+'[1]EGR ENERO 2025'!$Q$15</f>
        <v>0</v>
      </c>
      <c r="T37" s="25">
        <f t="shared" si="3"/>
        <v>34510.800000000003</v>
      </c>
      <c r="U37" s="73">
        <f t="shared" si="4"/>
        <v>0</v>
      </c>
      <c r="W37" s="97"/>
    </row>
    <row r="38" spans="1:23" ht="15.95" customHeight="1" x14ac:dyDescent="0.25">
      <c r="A38" s="36" t="s">
        <v>41</v>
      </c>
      <c r="B38" s="75" t="s">
        <v>152</v>
      </c>
      <c r="C38" s="25">
        <v>115401.15</v>
      </c>
      <c r="D38" s="25">
        <v>6000</v>
      </c>
      <c r="E38" s="25"/>
      <c r="F38" s="38"/>
      <c r="G38" s="38"/>
      <c r="H38" s="25"/>
      <c r="I38" s="25"/>
      <c r="J38" s="38"/>
      <c r="K38" s="38"/>
      <c r="L38" s="38"/>
      <c r="M38" s="38"/>
      <c r="N38" s="38"/>
      <c r="O38" s="38"/>
      <c r="P38" s="38"/>
      <c r="Q38" s="38"/>
      <c r="R38" s="25">
        <f t="shared" si="2"/>
        <v>121401.15</v>
      </c>
      <c r="S38" s="25">
        <f>+'[1]EGR ENERO 2025'!$Q$16</f>
        <v>7421.13</v>
      </c>
      <c r="T38" s="25">
        <f t="shared" si="3"/>
        <v>113980.01999999999</v>
      </c>
      <c r="U38" s="73">
        <f t="shared" si="4"/>
        <v>5.0829553089959408E-2</v>
      </c>
    </row>
    <row r="39" spans="1:23" ht="15.95" customHeight="1" x14ac:dyDescent="0.25">
      <c r="A39" s="36" t="s">
        <v>42</v>
      </c>
      <c r="B39" s="75" t="s">
        <v>153</v>
      </c>
      <c r="C39" s="25">
        <v>15190.84</v>
      </c>
      <c r="D39" s="25">
        <v>2000</v>
      </c>
      <c r="E39" s="25"/>
      <c r="F39" s="38"/>
      <c r="G39" s="38"/>
      <c r="H39" s="25"/>
      <c r="I39" s="25"/>
      <c r="J39" s="38"/>
      <c r="K39" s="38"/>
      <c r="L39" s="38"/>
      <c r="M39" s="38"/>
      <c r="N39" s="38"/>
      <c r="O39" s="38"/>
      <c r="P39" s="38"/>
      <c r="Q39" s="38"/>
      <c r="R39" s="25">
        <f t="shared" si="2"/>
        <v>17190.84</v>
      </c>
      <c r="S39" s="25">
        <f>+'[1]EGR ENERO 2025'!$Q$17</f>
        <v>695.51</v>
      </c>
      <c r="T39" s="25">
        <f t="shared" si="3"/>
        <v>16495.330000000002</v>
      </c>
      <c r="U39" s="73">
        <f t="shared" si="4"/>
        <v>4.7637573347452033E-3</v>
      </c>
    </row>
    <row r="40" spans="1:23" ht="15.95" customHeight="1" x14ac:dyDescent="0.25">
      <c r="A40" s="36" t="s">
        <v>43</v>
      </c>
      <c r="B40" s="75" t="s">
        <v>44</v>
      </c>
      <c r="C40" s="25">
        <v>75581.009999999995</v>
      </c>
      <c r="D40" s="25">
        <v>6000</v>
      </c>
      <c r="E40" s="25"/>
      <c r="F40" s="38"/>
      <c r="G40" s="38"/>
      <c r="H40" s="25"/>
      <c r="I40" s="25"/>
      <c r="J40" s="38"/>
      <c r="K40" s="38"/>
      <c r="L40" s="38"/>
      <c r="M40" s="38"/>
      <c r="N40" s="38"/>
      <c r="O40" s="38"/>
      <c r="P40" s="38"/>
      <c r="Q40" s="38"/>
      <c r="R40" s="25">
        <f t="shared" si="2"/>
        <v>81581.009999999995</v>
      </c>
      <c r="S40" s="25">
        <f>+'[1]EGR ENERO 2025'!$Q$18</f>
        <v>0</v>
      </c>
      <c r="T40" s="25">
        <f t="shared" si="3"/>
        <v>81581.009999999995</v>
      </c>
      <c r="U40" s="73">
        <f t="shared" si="4"/>
        <v>0</v>
      </c>
      <c r="W40" s="97"/>
    </row>
    <row r="41" spans="1:23" ht="15.95" customHeight="1" x14ac:dyDescent="0.25">
      <c r="A41" s="36" t="s">
        <v>45</v>
      </c>
      <c r="B41" s="75" t="s">
        <v>154</v>
      </c>
      <c r="C41" s="25">
        <v>75581.009999999995</v>
      </c>
      <c r="D41" s="25">
        <v>6000</v>
      </c>
      <c r="E41" s="25"/>
      <c r="F41" s="38"/>
      <c r="G41" s="38"/>
      <c r="H41" s="25"/>
      <c r="I41" s="25"/>
      <c r="J41" s="38"/>
      <c r="K41" s="38"/>
      <c r="L41" s="38"/>
      <c r="M41" s="38"/>
      <c r="N41" s="38"/>
      <c r="O41" s="38"/>
      <c r="P41" s="38"/>
      <c r="Q41" s="38"/>
      <c r="R41" s="25">
        <f t="shared" si="2"/>
        <v>81581.009999999995</v>
      </c>
      <c r="S41" s="25">
        <f>+'[1]EGR ENERO 2025'!$Q$19</f>
        <v>0</v>
      </c>
      <c r="T41" s="25">
        <f t="shared" si="3"/>
        <v>81581.009999999995</v>
      </c>
      <c r="U41" s="73">
        <f t="shared" si="4"/>
        <v>0</v>
      </c>
    </row>
    <row r="42" spans="1:23" ht="15.95" customHeight="1" x14ac:dyDescent="0.25">
      <c r="A42" s="74" t="s">
        <v>46</v>
      </c>
      <c r="B42" s="75" t="s">
        <v>47</v>
      </c>
      <c r="C42" s="25">
        <v>6100</v>
      </c>
      <c r="D42" s="25"/>
      <c r="E42" s="25"/>
      <c r="F42" s="38"/>
      <c r="G42" s="38"/>
      <c r="H42" s="25"/>
      <c r="I42" s="25"/>
      <c r="J42" s="38"/>
      <c r="K42" s="38"/>
      <c r="L42" s="38"/>
      <c r="M42" s="38"/>
      <c r="N42" s="38"/>
      <c r="O42" s="38"/>
      <c r="P42" s="38"/>
      <c r="Q42" s="38"/>
      <c r="R42" s="25">
        <f t="shared" si="2"/>
        <v>6100</v>
      </c>
      <c r="S42" s="25">
        <f>+'[1]EGR ENERO 2025'!$Q$20</f>
        <v>0</v>
      </c>
      <c r="T42" s="25">
        <f t="shared" si="3"/>
        <v>6100</v>
      </c>
      <c r="U42" s="73">
        <f t="shared" si="4"/>
        <v>0</v>
      </c>
    </row>
    <row r="43" spans="1:23" ht="15.95" customHeight="1" x14ac:dyDescent="0.2">
      <c r="A43" s="36"/>
      <c r="B43" s="75"/>
      <c r="C43" s="25">
        <v>0</v>
      </c>
      <c r="D43" s="25"/>
      <c r="E43" s="25"/>
      <c r="F43" s="38"/>
      <c r="G43" s="38"/>
      <c r="H43" s="25"/>
      <c r="I43" s="25"/>
      <c r="J43" s="38"/>
      <c r="K43" s="38"/>
      <c r="L43" s="38"/>
      <c r="M43" s="38"/>
      <c r="N43" s="38"/>
      <c r="O43" s="38"/>
      <c r="P43" s="38"/>
      <c r="Q43" s="38"/>
      <c r="R43" s="25"/>
      <c r="S43" s="25"/>
      <c r="T43" s="25"/>
      <c r="U43" s="34"/>
    </row>
    <row r="44" spans="1:23" ht="15.95" customHeight="1" x14ac:dyDescent="0.25">
      <c r="A44" s="35">
        <v>1</v>
      </c>
      <c r="B44" s="83" t="s">
        <v>48</v>
      </c>
      <c r="C44" s="23">
        <v>0</v>
      </c>
      <c r="D44" s="25"/>
      <c r="E44" s="25"/>
      <c r="F44" s="38"/>
      <c r="G44" s="38"/>
      <c r="H44" s="25"/>
      <c r="I44" s="25"/>
      <c r="J44" s="38"/>
      <c r="K44" s="38"/>
      <c r="L44" s="38"/>
      <c r="M44" s="38"/>
      <c r="N44" s="38"/>
      <c r="O44" s="38"/>
      <c r="P44" s="38"/>
      <c r="Q44" s="38"/>
      <c r="R44" s="25">
        <f t="shared" si="2"/>
        <v>0</v>
      </c>
      <c r="S44" s="25"/>
      <c r="T44" s="25"/>
      <c r="U44" s="34"/>
    </row>
    <row r="45" spans="1:23" ht="15.95" customHeight="1" x14ac:dyDescent="0.25">
      <c r="A45" s="36" t="s">
        <v>89</v>
      </c>
      <c r="B45" s="75" t="s">
        <v>49</v>
      </c>
      <c r="C45" s="25">
        <v>18750</v>
      </c>
      <c r="D45" s="25"/>
      <c r="E45" s="25"/>
      <c r="F45" s="38"/>
      <c r="G45" s="38"/>
      <c r="H45" s="25"/>
      <c r="I45" s="25"/>
      <c r="J45" s="38"/>
      <c r="K45" s="38"/>
      <c r="L45" s="38"/>
      <c r="M45" s="38"/>
      <c r="N45" s="38"/>
      <c r="O45" s="38"/>
      <c r="P45" s="38"/>
      <c r="Q45" s="38"/>
      <c r="R45" s="25">
        <f t="shared" si="2"/>
        <v>18750</v>
      </c>
      <c r="S45" s="25">
        <f>+'[1]EGR ENERO 2025'!$Q$23</f>
        <v>316.69</v>
      </c>
      <c r="T45" s="25">
        <f t="shared" si="3"/>
        <v>18433.310000000001</v>
      </c>
      <c r="U45" s="73">
        <f t="shared" ref="U45:U62" si="5">S45/$S$144</f>
        <v>2.1691051319757564E-3</v>
      </c>
    </row>
    <row r="46" spans="1:23" ht="15.95" customHeight="1" x14ac:dyDescent="0.25">
      <c r="A46" s="36" t="s">
        <v>90</v>
      </c>
      <c r="B46" s="75" t="s">
        <v>50</v>
      </c>
      <c r="C46" s="25">
        <v>26100</v>
      </c>
      <c r="D46" s="25"/>
      <c r="E46" s="25"/>
      <c r="F46" s="38"/>
      <c r="G46" s="38"/>
      <c r="H46" s="25"/>
      <c r="I46" s="25"/>
      <c r="J46" s="38"/>
      <c r="K46" s="38"/>
      <c r="L46" s="38"/>
      <c r="M46" s="38"/>
      <c r="N46" s="38"/>
      <c r="O46" s="38"/>
      <c r="P46" s="38"/>
      <c r="Q46" s="38"/>
      <c r="R46" s="25">
        <f t="shared" si="2"/>
        <v>26100</v>
      </c>
      <c r="S46" s="25">
        <f>+'[1]EGR ENERO 2025'!$Q$24</f>
        <v>7436.9500000000007</v>
      </c>
      <c r="T46" s="25">
        <f t="shared" si="3"/>
        <v>18663.05</v>
      </c>
      <c r="U46" s="73">
        <f t="shared" si="5"/>
        <v>5.0937909031693783E-2</v>
      </c>
    </row>
    <row r="47" spans="1:23" ht="15.95" customHeight="1" x14ac:dyDescent="0.25">
      <c r="A47" s="36" t="s">
        <v>91</v>
      </c>
      <c r="B47" s="75" t="s">
        <v>51</v>
      </c>
      <c r="C47" s="25">
        <v>2000</v>
      </c>
      <c r="D47" s="25"/>
      <c r="E47" s="25"/>
      <c r="F47" s="38"/>
      <c r="G47" s="38"/>
      <c r="H47" s="25"/>
      <c r="I47" s="25"/>
      <c r="J47" s="38"/>
      <c r="K47" s="38"/>
      <c r="L47" s="38"/>
      <c r="M47" s="38"/>
      <c r="N47" s="38"/>
      <c r="O47" s="38"/>
      <c r="P47" s="38"/>
      <c r="Q47" s="38"/>
      <c r="R47" s="25">
        <f t="shared" si="2"/>
        <v>2000</v>
      </c>
      <c r="S47" s="25">
        <f>+'[1]EGR ENERO 2025'!$Q$25</f>
        <v>1411.35</v>
      </c>
      <c r="T47" s="25">
        <f t="shared" si="3"/>
        <v>588.65000000000009</v>
      </c>
      <c r="U47" s="73">
        <f t="shared" si="5"/>
        <v>9.6667609587103593E-3</v>
      </c>
    </row>
    <row r="48" spans="1:23" ht="15.95" customHeight="1" x14ac:dyDescent="0.25">
      <c r="A48" s="36" t="s">
        <v>92</v>
      </c>
      <c r="B48" s="75" t="s">
        <v>155</v>
      </c>
      <c r="C48" s="25">
        <v>8500</v>
      </c>
      <c r="D48" s="25"/>
      <c r="E48" s="25"/>
      <c r="F48" s="38"/>
      <c r="G48" s="38"/>
      <c r="H48" s="25"/>
      <c r="I48" s="25"/>
      <c r="J48" s="38"/>
      <c r="K48" s="38"/>
      <c r="L48" s="38"/>
      <c r="M48" s="38"/>
      <c r="N48" s="38"/>
      <c r="O48" s="38"/>
      <c r="P48" s="38"/>
      <c r="Q48" s="38"/>
      <c r="R48" s="25">
        <f t="shared" si="2"/>
        <v>8500</v>
      </c>
      <c r="S48" s="25">
        <f>+'[1]EGR ENERO 2025'!$Q$26</f>
        <v>2363</v>
      </c>
      <c r="T48" s="25">
        <f t="shared" si="3"/>
        <v>6137</v>
      </c>
      <c r="U48" s="73">
        <f t="shared" si="5"/>
        <v>1.6184898250209075E-2</v>
      </c>
    </row>
    <row r="49" spans="1:21" ht="15.95" customHeight="1" x14ac:dyDescent="0.25">
      <c r="A49" s="36" t="s">
        <v>93</v>
      </c>
      <c r="B49" s="75" t="s">
        <v>156</v>
      </c>
      <c r="C49" s="25">
        <v>13750</v>
      </c>
      <c r="D49" s="25"/>
      <c r="E49" s="25"/>
      <c r="F49" s="38"/>
      <c r="G49" s="38"/>
      <c r="H49" s="25"/>
      <c r="I49" s="25"/>
      <c r="J49" s="38"/>
      <c r="K49" s="38"/>
      <c r="L49" s="38"/>
      <c r="M49" s="38"/>
      <c r="N49" s="38"/>
      <c r="O49" s="38"/>
      <c r="P49" s="38"/>
      <c r="Q49" s="38"/>
      <c r="R49" s="25">
        <f t="shared" si="2"/>
        <v>13750</v>
      </c>
      <c r="S49" s="25">
        <f>+'[1]EGR ENERO 2025'!$Q$27</f>
        <v>97</v>
      </c>
      <c r="T49" s="25">
        <f t="shared" si="3"/>
        <v>13653</v>
      </c>
      <c r="U49" s="73">
        <f t="shared" si="5"/>
        <v>6.6438219647493879E-4</v>
      </c>
    </row>
    <row r="50" spans="1:21" ht="15.95" customHeight="1" x14ac:dyDescent="0.25">
      <c r="A50" s="36" t="s">
        <v>94</v>
      </c>
      <c r="B50" s="75" t="s">
        <v>157</v>
      </c>
      <c r="C50" s="25">
        <v>2473620.2987804879</v>
      </c>
      <c r="D50" s="25">
        <v>116229.34</v>
      </c>
      <c r="E50" s="25"/>
      <c r="F50" s="38"/>
      <c r="G50" s="38"/>
      <c r="H50" s="25"/>
      <c r="I50" s="25"/>
      <c r="J50" s="38"/>
      <c r="K50" s="38"/>
      <c r="L50" s="38"/>
      <c r="M50" s="38"/>
      <c r="N50" s="38"/>
      <c r="O50" s="38"/>
      <c r="P50" s="38"/>
      <c r="Q50" s="38"/>
      <c r="R50" s="25">
        <f t="shared" si="2"/>
        <v>2589849.6387804877</v>
      </c>
      <c r="S50" s="25">
        <f>+'[1]EGR ENERO 2025'!$Q$28</f>
        <v>0</v>
      </c>
      <c r="T50" s="25">
        <f t="shared" si="3"/>
        <v>2589849.6387804877</v>
      </c>
      <c r="U50" s="73">
        <f t="shared" si="5"/>
        <v>0</v>
      </c>
    </row>
    <row r="51" spans="1:21" ht="15.95" customHeight="1" x14ac:dyDescent="0.25">
      <c r="A51" s="36" t="s">
        <v>95</v>
      </c>
      <c r="B51" s="75" t="s">
        <v>52</v>
      </c>
      <c r="C51" s="25">
        <v>447125.56999999995</v>
      </c>
      <c r="D51" s="25"/>
      <c r="E51" s="25"/>
      <c r="F51" s="38"/>
      <c r="G51" s="38"/>
      <c r="H51" s="25"/>
      <c r="I51" s="25"/>
      <c r="J51" s="38"/>
      <c r="K51" s="38"/>
      <c r="L51" s="38"/>
      <c r="M51" s="38"/>
      <c r="N51" s="38"/>
      <c r="O51" s="38"/>
      <c r="P51" s="38"/>
      <c r="Q51" s="38"/>
      <c r="R51" s="25">
        <f t="shared" si="2"/>
        <v>447125.56999999995</v>
      </c>
      <c r="S51" s="25">
        <f>+'[1]EGR ENERO 2025'!$Q$29</f>
        <v>0</v>
      </c>
      <c r="T51" s="25">
        <f t="shared" si="3"/>
        <v>447125.56999999995</v>
      </c>
      <c r="U51" s="73">
        <f t="shared" si="5"/>
        <v>0</v>
      </c>
    </row>
    <row r="52" spans="1:21" ht="15.95" customHeight="1" x14ac:dyDescent="0.25">
      <c r="A52" s="36">
        <v>136</v>
      </c>
      <c r="B52" s="75" t="s">
        <v>248</v>
      </c>
      <c r="C52" s="25">
        <v>128433.02682926829</v>
      </c>
      <c r="D52" s="25"/>
      <c r="E52" s="25"/>
      <c r="F52" s="38"/>
      <c r="G52" s="38"/>
      <c r="H52" s="25"/>
      <c r="I52" s="25"/>
      <c r="J52" s="38"/>
      <c r="K52" s="38"/>
      <c r="L52" s="38"/>
      <c r="M52" s="38"/>
      <c r="N52" s="38"/>
      <c r="O52" s="38"/>
      <c r="P52" s="38"/>
      <c r="Q52" s="38"/>
      <c r="R52" s="25">
        <f t="shared" si="2"/>
        <v>128433.02682926829</v>
      </c>
      <c r="S52" s="25">
        <f>+'[1]EGR ENERO 2025'!$Q$30</f>
        <v>0</v>
      </c>
      <c r="T52" s="25">
        <f t="shared" si="3"/>
        <v>128433.02682926829</v>
      </c>
      <c r="U52" s="73">
        <f t="shared" si="5"/>
        <v>0</v>
      </c>
    </row>
    <row r="53" spans="1:21" ht="15.95" customHeight="1" x14ac:dyDescent="0.25">
      <c r="A53" s="36" t="s">
        <v>96</v>
      </c>
      <c r="B53" s="75" t="s">
        <v>158</v>
      </c>
      <c r="C53" s="25">
        <v>1503864.3743902438</v>
      </c>
      <c r="D53" s="25">
        <v>116229.33</v>
      </c>
      <c r="E53" s="25"/>
      <c r="F53" s="38"/>
      <c r="G53" s="38"/>
      <c r="H53" s="25"/>
      <c r="I53" s="25"/>
      <c r="J53" s="38"/>
      <c r="K53" s="38"/>
      <c r="L53" s="38"/>
      <c r="M53" s="38"/>
      <c r="N53" s="38"/>
      <c r="O53" s="38"/>
      <c r="P53" s="38"/>
      <c r="Q53" s="38"/>
      <c r="R53" s="25">
        <f t="shared" si="2"/>
        <v>1620093.7043902439</v>
      </c>
      <c r="S53" s="25">
        <f>+'[1]EGR ENERO 2025'!$Q$31</f>
        <v>0</v>
      </c>
      <c r="T53" s="25">
        <f t="shared" si="3"/>
        <v>1620093.7043902439</v>
      </c>
      <c r="U53" s="73">
        <f t="shared" si="5"/>
        <v>0</v>
      </c>
    </row>
    <row r="54" spans="1:21" ht="15.95" customHeight="1" x14ac:dyDescent="0.25">
      <c r="A54" s="36" t="s">
        <v>97</v>
      </c>
      <c r="B54" s="75" t="s">
        <v>53</v>
      </c>
      <c r="C54" s="25">
        <v>225000</v>
      </c>
      <c r="D54" s="25"/>
      <c r="E54" s="25"/>
      <c r="F54" s="38"/>
      <c r="G54" s="38"/>
      <c r="H54" s="25"/>
      <c r="I54" s="25"/>
      <c r="J54" s="38"/>
      <c r="K54" s="38"/>
      <c r="L54" s="38"/>
      <c r="M54" s="38"/>
      <c r="N54" s="38"/>
      <c r="O54" s="38"/>
      <c r="P54" s="38"/>
      <c r="Q54" s="38"/>
      <c r="R54" s="25">
        <f t="shared" si="2"/>
        <v>225000</v>
      </c>
      <c r="S54" s="25">
        <f>+'[1]EGR ENERO 2025'!$Q$32</f>
        <v>0</v>
      </c>
      <c r="T54" s="25">
        <f t="shared" si="3"/>
        <v>225000</v>
      </c>
      <c r="U54" s="73">
        <f t="shared" si="5"/>
        <v>0</v>
      </c>
    </row>
    <row r="55" spans="1:21" ht="15.95" customHeight="1" x14ac:dyDescent="0.25">
      <c r="A55" s="36" t="s">
        <v>98</v>
      </c>
      <c r="B55" s="75" t="s">
        <v>54</v>
      </c>
      <c r="C55" s="25">
        <v>75000</v>
      </c>
      <c r="D55" s="25"/>
      <c r="E55" s="25"/>
      <c r="F55" s="38"/>
      <c r="G55" s="38"/>
      <c r="H55" s="25"/>
      <c r="I55" s="25"/>
      <c r="J55" s="38"/>
      <c r="K55" s="38"/>
      <c r="L55" s="38"/>
      <c r="M55" s="38"/>
      <c r="N55" s="38"/>
      <c r="O55" s="38"/>
      <c r="P55" s="38"/>
      <c r="Q55" s="38"/>
      <c r="R55" s="25">
        <f t="shared" si="2"/>
        <v>75000</v>
      </c>
      <c r="S55" s="25">
        <f>+'[1]EGR ENERO 2025'!$Q$33</f>
        <v>0</v>
      </c>
      <c r="T55" s="25">
        <f t="shared" si="3"/>
        <v>75000</v>
      </c>
      <c r="U55" s="73">
        <f t="shared" si="5"/>
        <v>0</v>
      </c>
    </row>
    <row r="56" spans="1:21" ht="15.95" customHeight="1" x14ac:dyDescent="0.25">
      <c r="A56" s="36">
        <v>151</v>
      </c>
      <c r="B56" s="75" t="s">
        <v>237</v>
      </c>
      <c r="C56" s="25">
        <v>90000</v>
      </c>
      <c r="D56" s="25"/>
      <c r="E56" s="25"/>
      <c r="F56" s="38"/>
      <c r="G56" s="38"/>
      <c r="H56" s="25"/>
      <c r="I56" s="25"/>
      <c r="J56" s="38"/>
      <c r="K56" s="38"/>
      <c r="L56" s="38"/>
      <c r="M56" s="38"/>
      <c r="N56" s="38"/>
      <c r="O56" s="38"/>
      <c r="P56" s="38"/>
      <c r="Q56" s="38"/>
      <c r="R56" s="25">
        <f t="shared" si="2"/>
        <v>90000</v>
      </c>
      <c r="S56" s="25">
        <f>+'[1]EGR ENERO 2025'!$Q$34</f>
        <v>0</v>
      </c>
      <c r="T56" s="25">
        <f t="shared" si="3"/>
        <v>90000</v>
      </c>
      <c r="U56" s="73">
        <f t="shared" si="5"/>
        <v>0</v>
      </c>
    </row>
    <row r="57" spans="1:21" ht="15.95" customHeight="1" x14ac:dyDescent="0.25">
      <c r="A57" s="36" t="s">
        <v>99</v>
      </c>
      <c r="B57" s="75" t="s">
        <v>55</v>
      </c>
      <c r="C57" s="25">
        <v>35400</v>
      </c>
      <c r="D57" s="25"/>
      <c r="E57" s="25"/>
      <c r="F57" s="38"/>
      <c r="G57" s="38"/>
      <c r="H57" s="25"/>
      <c r="I57" s="25"/>
      <c r="J57" s="38"/>
      <c r="K57" s="38"/>
      <c r="L57" s="38"/>
      <c r="M57" s="38"/>
      <c r="N57" s="38"/>
      <c r="O57" s="38"/>
      <c r="P57" s="38"/>
      <c r="Q57" s="38"/>
      <c r="R57" s="25">
        <f t="shared" si="2"/>
        <v>35400</v>
      </c>
      <c r="S57" s="25">
        <f>+'[1]EGR ENERO 2025'!$Q$35</f>
        <v>0</v>
      </c>
      <c r="T57" s="25">
        <f t="shared" si="3"/>
        <v>35400</v>
      </c>
      <c r="U57" s="73">
        <f t="shared" si="5"/>
        <v>0</v>
      </c>
    </row>
    <row r="58" spans="1:21" ht="31.5" customHeight="1" x14ac:dyDescent="0.25">
      <c r="A58" s="36" t="s">
        <v>100</v>
      </c>
      <c r="B58" s="75" t="s">
        <v>159</v>
      </c>
      <c r="C58" s="25">
        <v>3004.32</v>
      </c>
      <c r="D58" s="25"/>
      <c r="E58" s="25"/>
      <c r="F58" s="38"/>
      <c r="G58" s="38"/>
      <c r="H58" s="25"/>
      <c r="I58" s="25"/>
      <c r="J58" s="38"/>
      <c r="K58" s="38"/>
      <c r="L58" s="38"/>
      <c r="M58" s="38"/>
      <c r="N58" s="38"/>
      <c r="O58" s="38"/>
      <c r="P58" s="38"/>
      <c r="Q58" s="38"/>
      <c r="R58" s="25">
        <f t="shared" si="2"/>
        <v>3004.32</v>
      </c>
      <c r="S58" s="25">
        <f>+'[1]EGR ENERO 2025'!$Q$36</f>
        <v>0</v>
      </c>
      <c r="T58" s="25">
        <f t="shared" si="3"/>
        <v>3004.32</v>
      </c>
      <c r="U58" s="73">
        <f t="shared" si="5"/>
        <v>0</v>
      </c>
    </row>
    <row r="59" spans="1:21" ht="31.5" customHeight="1" x14ac:dyDescent="0.25">
      <c r="A59" s="36" t="s">
        <v>101</v>
      </c>
      <c r="B59" s="75" t="s">
        <v>160</v>
      </c>
      <c r="C59" s="25">
        <v>7750</v>
      </c>
      <c r="D59" s="25"/>
      <c r="E59" s="25"/>
      <c r="F59" s="38"/>
      <c r="G59" s="38"/>
      <c r="H59" s="25"/>
      <c r="I59" s="25"/>
      <c r="J59" s="38"/>
      <c r="K59" s="38"/>
      <c r="L59" s="38"/>
      <c r="M59" s="38"/>
      <c r="N59" s="38"/>
      <c r="O59" s="38"/>
      <c r="P59" s="38"/>
      <c r="Q59" s="38"/>
      <c r="R59" s="25">
        <f t="shared" si="2"/>
        <v>7750</v>
      </c>
      <c r="S59" s="25">
        <f>+'[1]EGR ENERO 2025'!$Q$37</f>
        <v>1300</v>
      </c>
      <c r="T59" s="25">
        <f t="shared" si="3"/>
        <v>6450</v>
      </c>
      <c r="U59" s="73">
        <f t="shared" si="5"/>
        <v>8.9040912929630976E-3</v>
      </c>
    </row>
    <row r="60" spans="1:21" ht="30.75" customHeight="1" x14ac:dyDescent="0.25">
      <c r="A60" s="36" t="s">
        <v>102</v>
      </c>
      <c r="B60" s="75" t="s">
        <v>161</v>
      </c>
      <c r="C60" s="25">
        <v>7000</v>
      </c>
      <c r="D60" s="25"/>
      <c r="E60" s="25"/>
      <c r="F60" s="38"/>
      <c r="G60" s="38"/>
      <c r="H60" s="25"/>
      <c r="I60" s="25"/>
      <c r="J60" s="38"/>
      <c r="K60" s="38"/>
      <c r="L60" s="38"/>
      <c r="M60" s="38"/>
      <c r="N60" s="38"/>
      <c r="O60" s="38"/>
      <c r="P60" s="38"/>
      <c r="Q60" s="38"/>
      <c r="R60" s="25">
        <f t="shared" si="2"/>
        <v>7000</v>
      </c>
      <c r="S60" s="25">
        <f>+'[1]EGR ENERO 2025'!$Q$38</f>
        <v>0</v>
      </c>
      <c r="T60" s="25">
        <f t="shared" si="3"/>
        <v>7000</v>
      </c>
      <c r="U60" s="73">
        <f t="shared" si="5"/>
        <v>0</v>
      </c>
    </row>
    <row r="61" spans="1:21" ht="30.75" customHeight="1" x14ac:dyDescent="0.25">
      <c r="A61" s="36" t="s">
        <v>103</v>
      </c>
      <c r="B61" s="75" t="s">
        <v>162</v>
      </c>
      <c r="C61" s="25">
        <v>13540</v>
      </c>
      <c r="D61" s="25"/>
      <c r="E61" s="25"/>
      <c r="F61" s="38"/>
      <c r="G61" s="38"/>
      <c r="H61" s="25"/>
      <c r="I61" s="25"/>
      <c r="J61" s="38"/>
      <c r="K61" s="38"/>
      <c r="L61" s="38"/>
      <c r="M61" s="38"/>
      <c r="N61" s="38"/>
      <c r="O61" s="38"/>
      <c r="P61" s="38"/>
      <c r="Q61" s="38"/>
      <c r="R61" s="25">
        <f t="shared" si="2"/>
        <v>13540</v>
      </c>
      <c r="S61" s="25">
        <f>+'[1]EGR ENERO 2025'!$Q$39</f>
        <v>0</v>
      </c>
      <c r="T61" s="25">
        <f t="shared" si="3"/>
        <v>13540</v>
      </c>
      <c r="U61" s="73">
        <f t="shared" si="5"/>
        <v>0</v>
      </c>
    </row>
    <row r="62" spans="1:21" ht="15.95" hidden="1" customHeight="1" x14ac:dyDescent="0.25">
      <c r="A62" s="36" t="s">
        <v>104</v>
      </c>
      <c r="B62" s="75" t="s">
        <v>163</v>
      </c>
      <c r="C62" s="25">
        <v>0</v>
      </c>
      <c r="D62" s="25"/>
      <c r="E62" s="25"/>
      <c r="F62" s="38"/>
      <c r="G62" s="38"/>
      <c r="H62" s="25"/>
      <c r="I62" s="25"/>
      <c r="J62" s="38"/>
      <c r="K62" s="38"/>
      <c r="L62" s="38"/>
      <c r="M62" s="38"/>
      <c r="N62" s="38"/>
      <c r="O62" s="38"/>
      <c r="P62" s="38"/>
      <c r="Q62" s="38"/>
      <c r="R62" s="25">
        <f t="shared" si="2"/>
        <v>0</v>
      </c>
      <c r="S62" s="25">
        <f>+'[1]EGR ENERO 2025'!$Q$30</f>
        <v>0</v>
      </c>
      <c r="T62" s="25">
        <f t="shared" si="3"/>
        <v>0</v>
      </c>
      <c r="U62" s="73">
        <f t="shared" si="5"/>
        <v>0</v>
      </c>
    </row>
    <row r="63" spans="1:21" ht="15.95" customHeight="1" x14ac:dyDescent="0.25">
      <c r="A63" s="36">
        <v>169</v>
      </c>
      <c r="B63" s="75" t="s">
        <v>232</v>
      </c>
      <c r="C63" s="25">
        <v>15000</v>
      </c>
      <c r="D63" s="25"/>
      <c r="E63" s="25"/>
      <c r="F63" s="38"/>
      <c r="G63" s="38"/>
      <c r="H63" s="25"/>
      <c r="I63" s="25"/>
      <c r="J63" s="38"/>
      <c r="K63" s="38"/>
      <c r="L63" s="38"/>
      <c r="M63" s="38"/>
      <c r="N63" s="38"/>
      <c r="O63" s="38"/>
      <c r="P63" s="38"/>
      <c r="Q63" s="38"/>
      <c r="R63" s="25">
        <f t="shared" si="2"/>
        <v>15000</v>
      </c>
      <c r="S63" s="25">
        <f>+'[1]EGR ENERO 2025'!$Q$40</f>
        <v>0</v>
      </c>
      <c r="T63" s="25">
        <f t="shared" si="3"/>
        <v>15000</v>
      </c>
      <c r="U63" s="73"/>
    </row>
    <row r="64" spans="1:21" ht="15.95" customHeight="1" x14ac:dyDescent="0.25">
      <c r="A64" s="36">
        <v>171</v>
      </c>
      <c r="B64" s="75" t="s">
        <v>163</v>
      </c>
      <c r="C64" s="25">
        <v>15000</v>
      </c>
      <c r="D64" s="25"/>
      <c r="E64" s="25"/>
      <c r="F64" s="38"/>
      <c r="G64" s="38"/>
      <c r="H64" s="25"/>
      <c r="I64" s="25"/>
      <c r="J64" s="38"/>
      <c r="K64" s="38"/>
      <c r="L64" s="38"/>
      <c r="M64" s="38"/>
      <c r="N64" s="38"/>
      <c r="O64" s="38"/>
      <c r="P64" s="38"/>
      <c r="Q64" s="38"/>
      <c r="R64" s="25">
        <f t="shared" si="2"/>
        <v>15000</v>
      </c>
      <c r="S64" s="25">
        <f>+'[1]EGR ENERO 2025'!$Q$41</f>
        <v>0</v>
      </c>
      <c r="T64" s="25">
        <f t="shared" si="3"/>
        <v>15000</v>
      </c>
      <c r="U64" s="73"/>
    </row>
    <row r="65" spans="1:25" ht="15.95" customHeight="1" x14ac:dyDescent="0.25">
      <c r="A65" s="36" t="s">
        <v>105</v>
      </c>
      <c r="B65" s="75" t="s">
        <v>164</v>
      </c>
      <c r="C65" s="25">
        <v>30750</v>
      </c>
      <c r="D65" s="25"/>
      <c r="E65" s="25"/>
      <c r="F65" s="38"/>
      <c r="G65" s="38"/>
      <c r="H65" s="25"/>
      <c r="I65" s="25"/>
      <c r="J65" s="38"/>
      <c r="K65" s="38"/>
      <c r="L65" s="38"/>
      <c r="M65" s="38"/>
      <c r="N65" s="38"/>
      <c r="O65" s="38"/>
      <c r="P65" s="38"/>
      <c r="Q65" s="38"/>
      <c r="R65" s="25">
        <f t="shared" si="2"/>
        <v>30750</v>
      </c>
      <c r="S65" s="25">
        <f>+'[1]EGR ENERO 2025'!$Q$42</f>
        <v>0</v>
      </c>
      <c r="T65" s="25">
        <f t="shared" si="3"/>
        <v>30750</v>
      </c>
      <c r="U65" s="73">
        <f>S65/$S$144</f>
        <v>0</v>
      </c>
    </row>
    <row r="66" spans="1:25" ht="34.5" customHeight="1" x14ac:dyDescent="0.25">
      <c r="A66" s="36">
        <v>176</v>
      </c>
      <c r="B66" s="75" t="s">
        <v>244</v>
      </c>
      <c r="C66" s="25">
        <v>20000</v>
      </c>
      <c r="D66" s="25"/>
      <c r="E66" s="25"/>
      <c r="F66" s="38"/>
      <c r="G66" s="38"/>
      <c r="H66" s="25"/>
      <c r="I66" s="25"/>
      <c r="J66" s="38"/>
      <c r="K66" s="38"/>
      <c r="L66" s="38"/>
      <c r="M66" s="38"/>
      <c r="N66" s="38"/>
      <c r="O66" s="38"/>
      <c r="P66" s="38"/>
      <c r="Q66" s="38"/>
      <c r="R66" s="25">
        <f t="shared" si="2"/>
        <v>20000</v>
      </c>
      <c r="S66" s="25">
        <f>+'[1]EGR ENERO 2025'!$Q$43</f>
        <v>0</v>
      </c>
      <c r="T66" s="25">
        <f t="shared" si="3"/>
        <v>20000</v>
      </c>
      <c r="U66" s="73"/>
    </row>
    <row r="67" spans="1:25" ht="33" customHeight="1" x14ac:dyDescent="0.25">
      <c r="A67" s="36" t="s">
        <v>106</v>
      </c>
      <c r="B67" s="75" t="s">
        <v>165</v>
      </c>
      <c r="C67" s="25">
        <v>260706.83</v>
      </c>
      <c r="D67" s="25"/>
      <c r="E67" s="25"/>
      <c r="F67" s="38"/>
      <c r="G67" s="38"/>
      <c r="H67" s="25"/>
      <c r="I67" s="25"/>
      <c r="J67" s="38"/>
      <c r="K67" s="38"/>
      <c r="L67" s="38"/>
      <c r="M67" s="38"/>
      <c r="N67" s="38"/>
      <c r="O67" s="38"/>
      <c r="P67" s="38"/>
      <c r="Q67" s="38"/>
      <c r="R67" s="25">
        <f t="shared" si="2"/>
        <v>260706.83</v>
      </c>
      <c r="S67" s="25">
        <f>+'[1]EGR ENERO 2025'!$Q$44</f>
        <v>2390</v>
      </c>
      <c r="T67" s="25">
        <f t="shared" si="3"/>
        <v>258316.83</v>
      </c>
      <c r="U67" s="73">
        <f t="shared" ref="U67:U81" si="6">S67/$S$144</f>
        <v>1.6369829377062925E-2</v>
      </c>
    </row>
    <row r="68" spans="1:25" ht="15.95" customHeight="1" x14ac:dyDescent="0.25">
      <c r="A68" s="36">
        <v>182</v>
      </c>
      <c r="B68" s="75" t="s">
        <v>231</v>
      </c>
      <c r="C68" s="25">
        <v>6224</v>
      </c>
      <c r="D68" s="25"/>
      <c r="E68" s="25"/>
      <c r="F68" s="38"/>
      <c r="G68" s="38"/>
      <c r="H68" s="25"/>
      <c r="I68" s="25"/>
      <c r="J68" s="38"/>
      <c r="K68" s="38"/>
      <c r="L68" s="38"/>
      <c r="M68" s="38"/>
      <c r="N68" s="38"/>
      <c r="O68" s="38"/>
      <c r="P68" s="38"/>
      <c r="Q68" s="38"/>
      <c r="R68" s="25">
        <f t="shared" si="2"/>
        <v>6224</v>
      </c>
      <c r="S68" s="25">
        <f>+'[1]EGR ENERO 2025'!$Q$45</f>
        <v>0</v>
      </c>
      <c r="T68" s="25">
        <f t="shared" si="3"/>
        <v>6224</v>
      </c>
      <c r="U68" s="73">
        <f t="shared" si="6"/>
        <v>0</v>
      </c>
    </row>
    <row r="69" spans="1:25" ht="15.95" customHeight="1" x14ac:dyDescent="0.25">
      <c r="A69" s="36" t="s">
        <v>107</v>
      </c>
      <c r="B69" s="75" t="s">
        <v>166</v>
      </c>
      <c r="C69" s="25">
        <v>60000</v>
      </c>
      <c r="D69" s="25">
        <v>47520</v>
      </c>
      <c r="E69" s="25"/>
      <c r="F69" s="38"/>
      <c r="G69" s="38"/>
      <c r="H69" s="25"/>
      <c r="I69" s="25"/>
      <c r="J69" s="38"/>
      <c r="K69" s="38"/>
      <c r="L69" s="38"/>
      <c r="M69" s="38"/>
      <c r="N69" s="38"/>
      <c r="O69" s="38"/>
      <c r="P69" s="38"/>
      <c r="Q69" s="38"/>
      <c r="R69" s="25">
        <f t="shared" si="2"/>
        <v>107520</v>
      </c>
      <c r="S69" s="25">
        <f>+'[1]EGR ENERO 2025'!$Q$46</f>
        <v>8960</v>
      </c>
      <c r="T69" s="25">
        <f t="shared" si="3"/>
        <v>98560</v>
      </c>
      <c r="U69" s="73">
        <f t="shared" si="6"/>
        <v>6.1369736911499502E-2</v>
      </c>
      <c r="V69" s="98"/>
      <c r="W69" s="98"/>
      <c r="X69" s="98"/>
    </row>
    <row r="70" spans="1:25" ht="32.25" customHeight="1" x14ac:dyDescent="0.25">
      <c r="A70" s="36" t="s">
        <v>108</v>
      </c>
      <c r="B70" s="75" t="s">
        <v>167</v>
      </c>
      <c r="C70" s="25">
        <v>130000</v>
      </c>
      <c r="D70" s="25"/>
      <c r="E70" s="25"/>
      <c r="F70" s="38"/>
      <c r="G70" s="38"/>
      <c r="H70" s="25"/>
      <c r="I70" s="25"/>
      <c r="J70" s="38"/>
      <c r="K70" s="38"/>
      <c r="L70" s="38"/>
      <c r="M70" s="38"/>
      <c r="N70" s="38"/>
      <c r="O70" s="38"/>
      <c r="P70" s="38"/>
      <c r="Q70" s="38"/>
      <c r="R70" s="25">
        <f t="shared" si="2"/>
        <v>130000</v>
      </c>
      <c r="S70" s="25">
        <f>+'[1]EGR ENERO 2025'!$Q$47</f>
        <v>4500</v>
      </c>
      <c r="T70" s="25">
        <f t="shared" si="3"/>
        <v>125500</v>
      </c>
      <c r="U70" s="73">
        <f t="shared" si="6"/>
        <v>3.0821854475641491E-2</v>
      </c>
      <c r="W70" s="99"/>
      <c r="X70" s="98"/>
    </row>
    <row r="71" spans="1:25" ht="15.95" customHeight="1" x14ac:dyDescent="0.25">
      <c r="A71" s="36" t="s">
        <v>109</v>
      </c>
      <c r="B71" s="75" t="s">
        <v>56</v>
      </c>
      <c r="C71" s="25">
        <v>1176</v>
      </c>
      <c r="D71" s="25"/>
      <c r="E71" s="25"/>
      <c r="F71" s="38"/>
      <c r="G71" s="38"/>
      <c r="H71" s="25"/>
      <c r="I71" s="25"/>
      <c r="J71" s="38"/>
      <c r="K71" s="38"/>
      <c r="L71" s="38"/>
      <c r="M71" s="38"/>
      <c r="N71" s="38"/>
      <c r="O71" s="38"/>
      <c r="P71" s="38"/>
      <c r="Q71" s="38"/>
      <c r="R71" s="25">
        <f t="shared" si="2"/>
        <v>1176</v>
      </c>
      <c r="S71" s="25">
        <f>+'[1]EGR ENERO 2025'!$Q$48</f>
        <v>0</v>
      </c>
      <c r="T71" s="25">
        <f t="shared" si="3"/>
        <v>1176</v>
      </c>
      <c r="U71" s="73">
        <f t="shared" si="6"/>
        <v>0</v>
      </c>
    </row>
    <row r="72" spans="1:25" ht="32.25" customHeight="1" x14ac:dyDescent="0.25">
      <c r="A72" s="36" t="s">
        <v>110</v>
      </c>
      <c r="B72" s="75" t="s">
        <v>168</v>
      </c>
      <c r="C72" s="25">
        <v>14000</v>
      </c>
      <c r="D72" s="25"/>
      <c r="E72" s="25"/>
      <c r="F72" s="38"/>
      <c r="G72" s="38"/>
      <c r="H72" s="25"/>
      <c r="I72" s="25"/>
      <c r="J72" s="38"/>
      <c r="K72" s="38"/>
      <c r="L72" s="38"/>
      <c r="M72" s="38"/>
      <c r="N72" s="38"/>
      <c r="O72" s="38"/>
      <c r="P72" s="38"/>
      <c r="Q72" s="38"/>
      <c r="R72" s="25">
        <f t="shared" si="2"/>
        <v>14000</v>
      </c>
      <c r="S72" s="25">
        <f>+'[1]EGR ENERO 2025'!$Q$49</f>
        <v>0</v>
      </c>
      <c r="T72" s="25">
        <f t="shared" si="3"/>
        <v>14000</v>
      </c>
      <c r="U72" s="73">
        <f t="shared" si="6"/>
        <v>0</v>
      </c>
    </row>
    <row r="73" spans="1:25" ht="15.95" customHeight="1" x14ac:dyDescent="0.25">
      <c r="A73" s="36" t="s">
        <v>111</v>
      </c>
      <c r="B73" s="75" t="s">
        <v>169</v>
      </c>
      <c r="C73" s="25">
        <v>963300</v>
      </c>
      <c r="D73" s="25"/>
      <c r="E73" s="25"/>
      <c r="F73" s="38"/>
      <c r="G73" s="38"/>
      <c r="H73" s="25"/>
      <c r="I73" s="25"/>
      <c r="J73" s="38"/>
      <c r="K73" s="38"/>
      <c r="L73" s="38"/>
      <c r="M73" s="38"/>
      <c r="N73" s="38"/>
      <c r="O73" s="38"/>
      <c r="P73" s="38"/>
      <c r="Q73" s="38"/>
      <c r="R73" s="25">
        <f t="shared" si="2"/>
        <v>963300</v>
      </c>
      <c r="S73" s="25">
        <f>+'[1]EGR ENERO 2025'!$Q$50</f>
        <v>0</v>
      </c>
      <c r="T73" s="25">
        <f t="shared" si="3"/>
        <v>963300</v>
      </c>
      <c r="U73" s="73">
        <f t="shared" si="6"/>
        <v>0</v>
      </c>
    </row>
    <row r="74" spans="1:25" ht="32.25" customHeight="1" x14ac:dyDescent="0.25">
      <c r="A74" s="36" t="s">
        <v>112</v>
      </c>
      <c r="B74" s="75" t="s">
        <v>170</v>
      </c>
      <c r="C74" s="25">
        <v>8000</v>
      </c>
      <c r="D74" s="25"/>
      <c r="E74" s="25"/>
      <c r="F74" s="38"/>
      <c r="G74" s="38"/>
      <c r="H74" s="25"/>
      <c r="I74" s="25"/>
      <c r="J74" s="38"/>
      <c r="K74" s="38"/>
      <c r="L74" s="38"/>
      <c r="M74" s="38"/>
      <c r="N74" s="38"/>
      <c r="O74" s="38"/>
      <c r="P74" s="38"/>
      <c r="Q74" s="38"/>
      <c r="R74" s="25">
        <f t="shared" si="2"/>
        <v>8000</v>
      </c>
      <c r="S74" s="25">
        <f>+'[1]EGR ENERO 2025'!$Q$51</f>
        <v>0</v>
      </c>
      <c r="T74" s="25">
        <f t="shared" si="3"/>
        <v>8000</v>
      </c>
      <c r="U74" s="73">
        <f t="shared" si="6"/>
        <v>0</v>
      </c>
    </row>
    <row r="75" spans="1:25" ht="15.95" customHeight="1" x14ac:dyDescent="0.25">
      <c r="A75" s="36" t="s">
        <v>113</v>
      </c>
      <c r="B75" s="75" t="s">
        <v>57</v>
      </c>
      <c r="C75" s="25">
        <v>0</v>
      </c>
      <c r="D75" s="25"/>
      <c r="E75" s="25"/>
      <c r="F75" s="38"/>
      <c r="G75" s="38"/>
      <c r="H75" s="25"/>
      <c r="I75" s="25"/>
      <c r="J75" s="38"/>
      <c r="K75" s="38"/>
      <c r="L75" s="38"/>
      <c r="M75" s="38"/>
      <c r="N75" s="38"/>
      <c r="O75" s="38"/>
      <c r="P75" s="38"/>
      <c r="Q75" s="38"/>
      <c r="R75" s="25">
        <f t="shared" si="2"/>
        <v>0</v>
      </c>
      <c r="S75" s="25">
        <f>+'[1]EGR ENERO 2025'!$Q$52</f>
        <v>0</v>
      </c>
      <c r="T75" s="25">
        <f t="shared" si="3"/>
        <v>0</v>
      </c>
      <c r="U75" s="73">
        <f t="shared" si="6"/>
        <v>0</v>
      </c>
    </row>
    <row r="76" spans="1:25" ht="15.95" customHeight="1" x14ac:dyDescent="0.25">
      <c r="A76" s="36" t="s">
        <v>114</v>
      </c>
      <c r="B76" s="75" t="s">
        <v>171</v>
      </c>
      <c r="C76" s="25">
        <v>8250</v>
      </c>
      <c r="D76" s="25"/>
      <c r="E76" s="25"/>
      <c r="F76" s="38"/>
      <c r="G76" s="38"/>
      <c r="H76" s="25"/>
      <c r="I76" s="25"/>
      <c r="J76" s="38"/>
      <c r="K76" s="38"/>
      <c r="L76" s="38"/>
      <c r="M76" s="38"/>
      <c r="N76" s="38"/>
      <c r="O76" s="38"/>
      <c r="P76" s="38"/>
      <c r="Q76" s="38"/>
      <c r="R76" s="25">
        <f t="shared" si="2"/>
        <v>8250</v>
      </c>
      <c r="S76" s="25">
        <f>+'[1]EGR ENERO 2025'!$Q$53</f>
        <v>0</v>
      </c>
      <c r="T76" s="25">
        <f t="shared" si="3"/>
        <v>8250</v>
      </c>
      <c r="U76" s="73">
        <f t="shared" si="6"/>
        <v>0</v>
      </c>
    </row>
    <row r="77" spans="1:25" ht="15.95" customHeight="1" x14ac:dyDescent="0.25">
      <c r="A77" s="36" t="s">
        <v>115</v>
      </c>
      <c r="B77" s="75" t="s">
        <v>172</v>
      </c>
      <c r="C77" s="25">
        <v>2500</v>
      </c>
      <c r="D77" s="25"/>
      <c r="E77" s="25"/>
      <c r="F77" s="38"/>
      <c r="G77" s="38"/>
      <c r="H77" s="25"/>
      <c r="I77" s="25"/>
      <c r="J77" s="38"/>
      <c r="K77" s="38"/>
      <c r="L77" s="38"/>
      <c r="M77" s="38"/>
      <c r="N77" s="38"/>
      <c r="O77" s="38"/>
      <c r="P77" s="38"/>
      <c r="Q77" s="38"/>
      <c r="R77" s="25">
        <f t="shared" si="2"/>
        <v>2500</v>
      </c>
      <c r="S77" s="25">
        <f>+'[1]EGR ENERO 2025'!$Q$54</f>
        <v>156.36000000000001</v>
      </c>
      <c r="T77" s="25">
        <f t="shared" si="3"/>
        <v>2343.64</v>
      </c>
      <c r="U77" s="73">
        <f t="shared" si="6"/>
        <v>1.0709567035136231E-3</v>
      </c>
    </row>
    <row r="78" spans="1:25" ht="15.95" customHeight="1" x14ac:dyDescent="0.25">
      <c r="A78" s="36" t="s">
        <v>116</v>
      </c>
      <c r="B78" s="75" t="s">
        <v>58</v>
      </c>
      <c r="C78" s="25">
        <v>119000</v>
      </c>
      <c r="D78" s="25"/>
      <c r="E78" s="25"/>
      <c r="F78" s="38"/>
      <c r="G78" s="38"/>
      <c r="H78" s="25"/>
      <c r="I78" s="25"/>
      <c r="J78" s="38"/>
      <c r="K78" s="38"/>
      <c r="L78" s="38"/>
      <c r="M78" s="38"/>
      <c r="N78" s="38"/>
      <c r="O78" s="38"/>
      <c r="P78" s="38"/>
      <c r="Q78" s="38"/>
      <c r="R78" s="25">
        <f t="shared" si="2"/>
        <v>119000</v>
      </c>
      <c r="S78" s="25">
        <f>+'[1]EGR ENERO 2025'!$Q$55</f>
        <v>10.199999999999999</v>
      </c>
      <c r="T78" s="25">
        <f t="shared" si="3"/>
        <v>118989.8</v>
      </c>
      <c r="U78" s="73">
        <f t="shared" si="6"/>
        <v>6.9862870144787376E-5</v>
      </c>
    </row>
    <row r="79" spans="1:25" ht="15.95" customHeight="1" x14ac:dyDescent="0.25">
      <c r="A79" s="36" t="s">
        <v>117</v>
      </c>
      <c r="B79" s="75" t="s">
        <v>173</v>
      </c>
      <c r="C79" s="25">
        <v>50000</v>
      </c>
      <c r="D79" s="25"/>
      <c r="E79" s="25"/>
      <c r="F79" s="38"/>
      <c r="G79" s="38"/>
      <c r="H79" s="25"/>
      <c r="I79" s="25"/>
      <c r="J79" s="38"/>
      <c r="K79" s="38"/>
      <c r="L79" s="38"/>
      <c r="M79" s="38"/>
      <c r="N79" s="38"/>
      <c r="O79" s="38"/>
      <c r="P79" s="38"/>
      <c r="Q79" s="38"/>
      <c r="R79" s="25">
        <f t="shared" si="2"/>
        <v>50000</v>
      </c>
      <c r="S79" s="25">
        <f>+'[1]EGR ENERO 2025'!$Q$56</f>
        <v>0</v>
      </c>
      <c r="T79" s="25">
        <f t="shared" si="3"/>
        <v>50000</v>
      </c>
      <c r="U79" s="73">
        <f t="shared" si="6"/>
        <v>0</v>
      </c>
    </row>
    <row r="80" spans="1:25" ht="15.95" customHeight="1" x14ac:dyDescent="0.25">
      <c r="A80" s="36" t="s">
        <v>174</v>
      </c>
      <c r="B80" s="75" t="s">
        <v>147</v>
      </c>
      <c r="C80" s="25">
        <v>0</v>
      </c>
      <c r="D80" s="25"/>
      <c r="E80" s="25"/>
      <c r="F80" s="38"/>
      <c r="G80" s="38"/>
      <c r="H80" s="25"/>
      <c r="I80" s="25"/>
      <c r="J80" s="38"/>
      <c r="K80" s="38"/>
      <c r="L80" s="38"/>
      <c r="M80" s="38"/>
      <c r="N80" s="38"/>
      <c r="O80" s="38"/>
      <c r="P80" s="38"/>
      <c r="Q80" s="38"/>
      <c r="R80" s="25">
        <f t="shared" si="2"/>
        <v>0</v>
      </c>
      <c r="S80" s="25">
        <f>+'[1]EGR ENERO 2025'!$Q$57</f>
        <v>0</v>
      </c>
      <c r="T80" s="25">
        <f t="shared" si="3"/>
        <v>0</v>
      </c>
      <c r="U80" s="73">
        <f t="shared" si="6"/>
        <v>0</v>
      </c>
      <c r="Y80" s="11"/>
    </row>
    <row r="81" spans="1:25" ht="15.95" customHeight="1" x14ac:dyDescent="0.25">
      <c r="A81" s="36" t="s">
        <v>118</v>
      </c>
      <c r="B81" s="75" t="s">
        <v>175</v>
      </c>
      <c r="C81" s="25">
        <v>9897.32</v>
      </c>
      <c r="D81" s="25"/>
      <c r="E81" s="25"/>
      <c r="F81" s="38"/>
      <c r="G81" s="38"/>
      <c r="H81" s="25"/>
      <c r="I81" s="25"/>
      <c r="J81" s="38"/>
      <c r="K81" s="38"/>
      <c r="L81" s="38"/>
      <c r="M81" s="38"/>
      <c r="N81" s="38"/>
      <c r="O81" s="38"/>
      <c r="P81" s="38"/>
      <c r="Q81" s="38"/>
      <c r="R81" s="25">
        <f t="shared" si="2"/>
        <v>9897.32</v>
      </c>
      <c r="S81" s="25">
        <f>+'[1]EGR ENERO 2025'!$Q$58</f>
        <v>1293.45</v>
      </c>
      <c r="T81" s="25">
        <f t="shared" si="3"/>
        <v>8603.869999999999</v>
      </c>
      <c r="U81" s="73">
        <f t="shared" si="6"/>
        <v>8.8592283714485527E-3</v>
      </c>
      <c r="Y81" s="3"/>
    </row>
    <row r="82" spans="1:25" ht="15.95" customHeight="1" x14ac:dyDescent="0.25">
      <c r="A82" s="36"/>
      <c r="B82" s="75"/>
      <c r="C82" s="25">
        <v>0</v>
      </c>
      <c r="D82" s="25"/>
      <c r="E82" s="25"/>
      <c r="F82" s="38"/>
      <c r="G82" s="38"/>
      <c r="H82" s="25"/>
      <c r="I82" s="25"/>
      <c r="J82" s="38"/>
      <c r="K82" s="38"/>
      <c r="L82" s="38"/>
      <c r="M82" s="38"/>
      <c r="N82" s="38"/>
      <c r="O82" s="38"/>
      <c r="P82" s="38"/>
      <c r="Q82" s="38"/>
      <c r="R82" s="25"/>
      <c r="S82" s="25"/>
      <c r="T82" s="25"/>
      <c r="U82" s="73"/>
    </row>
    <row r="83" spans="1:25" ht="15.95" customHeight="1" x14ac:dyDescent="0.25">
      <c r="A83" s="35">
        <v>2</v>
      </c>
      <c r="B83" s="83" t="s">
        <v>59</v>
      </c>
      <c r="C83" s="23">
        <v>0</v>
      </c>
      <c r="D83" s="25"/>
      <c r="E83" s="25"/>
      <c r="F83" s="38"/>
      <c r="G83" s="38"/>
      <c r="H83" s="25"/>
      <c r="I83" s="25"/>
      <c r="J83" s="38"/>
      <c r="K83" s="38"/>
      <c r="L83" s="38"/>
      <c r="M83" s="38"/>
      <c r="N83" s="38"/>
      <c r="O83" s="38"/>
      <c r="P83" s="38"/>
      <c r="Q83" s="38"/>
      <c r="R83" s="25">
        <f t="shared" si="2"/>
        <v>0</v>
      </c>
      <c r="S83" s="25"/>
      <c r="T83" s="25"/>
      <c r="U83" s="73"/>
    </row>
    <row r="84" spans="1:25" ht="15.95" customHeight="1" x14ac:dyDescent="0.25">
      <c r="A84" s="36" t="s">
        <v>119</v>
      </c>
      <c r="B84" s="75" t="s">
        <v>60</v>
      </c>
      <c r="C84" s="25">
        <v>69986.78</v>
      </c>
      <c r="D84" s="25"/>
      <c r="E84" s="25"/>
      <c r="F84" s="38"/>
      <c r="G84" s="38"/>
      <c r="H84" s="25"/>
      <c r="I84" s="25"/>
      <c r="J84" s="38"/>
      <c r="K84" s="38"/>
      <c r="L84" s="38"/>
      <c r="M84" s="38"/>
      <c r="N84" s="38"/>
      <c r="O84" s="38"/>
      <c r="P84" s="38"/>
      <c r="Q84" s="38"/>
      <c r="R84" s="25">
        <f t="shared" si="2"/>
        <v>69986.78</v>
      </c>
      <c r="S84" s="25">
        <f>+'[1]EGR ENERO 2025'!$Q$68</f>
        <v>2749.8999999999996</v>
      </c>
      <c r="T84" s="25">
        <f t="shared" si="3"/>
        <v>67236.88</v>
      </c>
      <c r="U84" s="73">
        <f t="shared" ref="U84:U120" si="7">S84/$S$144</f>
        <v>1.8834892805014783E-2</v>
      </c>
      <c r="Y84" s="3"/>
    </row>
    <row r="85" spans="1:25" ht="15.95" customHeight="1" x14ac:dyDescent="0.25">
      <c r="A85" s="36">
        <v>214</v>
      </c>
      <c r="B85" s="75" t="s">
        <v>187</v>
      </c>
      <c r="C85" s="25">
        <v>0</v>
      </c>
      <c r="D85" s="25"/>
      <c r="E85" s="25"/>
      <c r="F85" s="38"/>
      <c r="G85" s="38"/>
      <c r="H85" s="25"/>
      <c r="I85" s="25"/>
      <c r="J85" s="38"/>
      <c r="K85" s="38"/>
      <c r="L85" s="38"/>
      <c r="M85" s="38"/>
      <c r="N85" s="38"/>
      <c r="O85" s="38"/>
      <c r="P85" s="38"/>
      <c r="Q85" s="38"/>
      <c r="R85" s="25">
        <f t="shared" si="2"/>
        <v>0</v>
      </c>
      <c r="S85" s="25">
        <f>+'[1]EGR ENERO 2025'!$Q$69</f>
        <v>0</v>
      </c>
      <c r="T85" s="25">
        <f t="shared" si="3"/>
        <v>0</v>
      </c>
      <c r="U85" s="73">
        <f t="shared" si="7"/>
        <v>0</v>
      </c>
    </row>
    <row r="86" spans="1:25" ht="15.95" customHeight="1" x14ac:dyDescent="0.25">
      <c r="A86" s="36">
        <v>223</v>
      </c>
      <c r="B86" s="75" t="s">
        <v>188</v>
      </c>
      <c r="C86" s="25">
        <v>12000</v>
      </c>
      <c r="D86" s="25"/>
      <c r="E86" s="25"/>
      <c r="F86" s="38"/>
      <c r="G86" s="38"/>
      <c r="H86" s="25"/>
      <c r="I86" s="25"/>
      <c r="J86" s="38"/>
      <c r="K86" s="38"/>
      <c r="L86" s="38"/>
      <c r="M86" s="38"/>
      <c r="N86" s="38"/>
      <c r="O86" s="38"/>
      <c r="P86" s="38"/>
      <c r="Q86" s="38"/>
      <c r="R86" s="25">
        <f t="shared" si="2"/>
        <v>12000</v>
      </c>
      <c r="S86" s="25">
        <f>+'[1]EGR ENERO 2025'!$Q$70</f>
        <v>0</v>
      </c>
      <c r="T86" s="25">
        <f t="shared" si="3"/>
        <v>12000</v>
      </c>
      <c r="U86" s="73">
        <f t="shared" si="7"/>
        <v>0</v>
      </c>
    </row>
    <row r="87" spans="1:25" ht="15.95" customHeight="1" x14ac:dyDescent="0.25">
      <c r="A87" s="36">
        <v>229</v>
      </c>
      <c r="B87" s="75" t="s">
        <v>189</v>
      </c>
      <c r="C87" s="25">
        <v>0</v>
      </c>
      <c r="D87" s="25"/>
      <c r="E87" s="25"/>
      <c r="F87" s="38"/>
      <c r="G87" s="38"/>
      <c r="H87" s="25"/>
      <c r="I87" s="25"/>
      <c r="J87" s="38"/>
      <c r="K87" s="38"/>
      <c r="L87" s="38"/>
      <c r="M87" s="38"/>
      <c r="N87" s="38"/>
      <c r="O87" s="38"/>
      <c r="P87" s="38"/>
      <c r="Q87" s="38"/>
      <c r="R87" s="25">
        <f t="shared" si="2"/>
        <v>0</v>
      </c>
      <c r="S87" s="25">
        <f>+'[1]EGR ENERO 2025'!$Q$71</f>
        <v>0</v>
      </c>
      <c r="T87" s="25">
        <f t="shared" si="3"/>
        <v>0</v>
      </c>
      <c r="U87" s="73">
        <f t="shared" si="7"/>
        <v>0</v>
      </c>
    </row>
    <row r="88" spans="1:25" ht="15.95" customHeight="1" x14ac:dyDescent="0.25">
      <c r="A88" s="36" t="s">
        <v>120</v>
      </c>
      <c r="B88" s="75" t="s">
        <v>61</v>
      </c>
      <c r="C88" s="25">
        <v>5000</v>
      </c>
      <c r="D88" s="25"/>
      <c r="E88" s="25"/>
      <c r="F88" s="38"/>
      <c r="G88" s="38"/>
      <c r="H88" s="25"/>
      <c r="I88" s="25"/>
      <c r="J88" s="38"/>
      <c r="K88" s="38"/>
      <c r="L88" s="38"/>
      <c r="M88" s="38"/>
      <c r="N88" s="38"/>
      <c r="O88" s="38"/>
      <c r="P88" s="38"/>
      <c r="Q88" s="38"/>
      <c r="R88" s="25">
        <f t="shared" si="2"/>
        <v>5000</v>
      </c>
      <c r="S88" s="25">
        <f>+'[1]EGR ENERO 2025'!$Q$72</f>
        <v>0</v>
      </c>
      <c r="T88" s="25">
        <f t="shared" si="3"/>
        <v>5000</v>
      </c>
      <c r="U88" s="73">
        <f t="shared" si="7"/>
        <v>0</v>
      </c>
    </row>
    <row r="89" spans="1:25" ht="15.95" customHeight="1" x14ac:dyDescent="0.25">
      <c r="A89" s="36" t="s">
        <v>121</v>
      </c>
      <c r="B89" s="75" t="s">
        <v>62</v>
      </c>
      <c r="C89" s="25">
        <v>68817.62</v>
      </c>
      <c r="D89" s="25">
        <v>37892.379999999997</v>
      </c>
      <c r="E89" s="25"/>
      <c r="F89" s="38"/>
      <c r="G89" s="38"/>
      <c r="H89" s="25"/>
      <c r="I89" s="25"/>
      <c r="J89" s="38"/>
      <c r="K89" s="38"/>
      <c r="L89" s="38"/>
      <c r="M89" s="38"/>
      <c r="N89" s="38"/>
      <c r="O89" s="38"/>
      <c r="P89" s="38"/>
      <c r="Q89" s="38"/>
      <c r="R89" s="25">
        <f t="shared" si="2"/>
        <v>106710</v>
      </c>
      <c r="S89" s="25">
        <f>+'[1]EGR ENERO 2025'!$Q$73</f>
        <v>5166.38</v>
      </c>
      <c r="T89" s="25">
        <f t="shared" si="3"/>
        <v>101543.62</v>
      </c>
      <c r="U89" s="73">
        <f t="shared" si="7"/>
        <v>3.5386091672414376E-2</v>
      </c>
    </row>
    <row r="90" spans="1:25" ht="15.95" customHeight="1" x14ac:dyDescent="0.25">
      <c r="A90" s="36" t="s">
        <v>122</v>
      </c>
      <c r="B90" s="75" t="s">
        <v>63</v>
      </c>
      <c r="C90" s="25">
        <v>5250</v>
      </c>
      <c r="D90" s="25"/>
      <c r="E90" s="25"/>
      <c r="F90" s="38"/>
      <c r="G90" s="38"/>
      <c r="H90" s="25"/>
      <c r="I90" s="25"/>
      <c r="J90" s="38"/>
      <c r="K90" s="38"/>
      <c r="L90" s="38"/>
      <c r="M90" s="38"/>
      <c r="N90" s="38"/>
      <c r="O90" s="38"/>
      <c r="P90" s="38"/>
      <c r="Q90" s="38"/>
      <c r="R90" s="25">
        <f t="shared" si="2"/>
        <v>5250</v>
      </c>
      <c r="S90" s="25">
        <f>+'[1]EGR ENERO 2025'!$Q$74</f>
        <v>350</v>
      </c>
      <c r="T90" s="25">
        <f t="shared" si="3"/>
        <v>4900</v>
      </c>
      <c r="U90" s="73">
        <f t="shared" si="7"/>
        <v>2.3972553481054495E-3</v>
      </c>
    </row>
    <row r="91" spans="1:25" ht="15.95" customHeight="1" x14ac:dyDescent="0.25">
      <c r="A91" s="36" t="s">
        <v>123</v>
      </c>
      <c r="B91" s="75" t="s">
        <v>64</v>
      </c>
      <c r="C91" s="25">
        <v>10500</v>
      </c>
      <c r="D91" s="25"/>
      <c r="E91" s="25"/>
      <c r="F91" s="38"/>
      <c r="G91" s="38"/>
      <c r="H91" s="25"/>
      <c r="I91" s="25"/>
      <c r="J91" s="38"/>
      <c r="K91" s="38"/>
      <c r="L91" s="38"/>
      <c r="M91" s="38"/>
      <c r="N91" s="38"/>
      <c r="O91" s="38"/>
      <c r="P91" s="38"/>
      <c r="Q91" s="38"/>
      <c r="R91" s="25">
        <f t="shared" si="2"/>
        <v>10500</v>
      </c>
      <c r="S91" s="25">
        <f>+'[1]EGR ENERO 2025'!$Q$75</f>
        <v>534.4</v>
      </c>
      <c r="T91" s="25">
        <f t="shared" si="3"/>
        <v>9965.6</v>
      </c>
      <c r="U91" s="73">
        <f t="shared" si="7"/>
        <v>3.6602664515072918E-3</v>
      </c>
    </row>
    <row r="92" spans="1:25" ht="15.95" customHeight="1" x14ac:dyDescent="0.25">
      <c r="A92" s="36" t="s">
        <v>124</v>
      </c>
      <c r="B92" s="75" t="s">
        <v>190</v>
      </c>
      <c r="C92" s="25">
        <v>3050</v>
      </c>
      <c r="D92" s="25"/>
      <c r="E92" s="25"/>
      <c r="F92" s="38"/>
      <c r="G92" s="38"/>
      <c r="H92" s="25"/>
      <c r="I92" s="25"/>
      <c r="J92" s="38"/>
      <c r="K92" s="38"/>
      <c r="L92" s="38"/>
      <c r="M92" s="38"/>
      <c r="N92" s="38"/>
      <c r="O92" s="38"/>
      <c r="P92" s="38"/>
      <c r="Q92" s="38"/>
      <c r="R92" s="25">
        <f t="shared" si="2"/>
        <v>3050</v>
      </c>
      <c r="S92" s="25">
        <f>+'[1]EGR ENERO 2025'!$Q$76</f>
        <v>287.8</v>
      </c>
      <c r="T92" s="25">
        <f t="shared" si="3"/>
        <v>2762.2</v>
      </c>
      <c r="U92" s="73">
        <f t="shared" si="7"/>
        <v>1.9712288262421383E-3</v>
      </c>
    </row>
    <row r="93" spans="1:25" ht="15.95" customHeight="1" x14ac:dyDescent="0.25">
      <c r="A93" s="36" t="s">
        <v>125</v>
      </c>
      <c r="B93" s="75" t="s">
        <v>65</v>
      </c>
      <c r="C93" s="25">
        <v>875</v>
      </c>
      <c r="D93" s="25"/>
      <c r="E93" s="25"/>
      <c r="F93" s="38"/>
      <c r="G93" s="38"/>
      <c r="H93" s="25"/>
      <c r="I93" s="25"/>
      <c r="J93" s="38"/>
      <c r="K93" s="38"/>
      <c r="L93" s="38"/>
      <c r="M93" s="38"/>
      <c r="N93" s="38"/>
      <c r="O93" s="38"/>
      <c r="P93" s="38"/>
      <c r="Q93" s="38"/>
      <c r="R93" s="25">
        <f t="shared" si="2"/>
        <v>875</v>
      </c>
      <c r="S93" s="25">
        <f>+'[1]EGR ENERO 2025'!$Q$77</f>
        <v>0</v>
      </c>
      <c r="T93" s="25">
        <f t="shared" si="3"/>
        <v>875</v>
      </c>
      <c r="U93" s="73">
        <f t="shared" si="7"/>
        <v>0</v>
      </c>
    </row>
    <row r="94" spans="1:25" ht="15.95" customHeight="1" x14ac:dyDescent="0.25">
      <c r="A94" s="36" t="s">
        <v>126</v>
      </c>
      <c r="B94" s="75" t="s">
        <v>191</v>
      </c>
      <c r="C94" s="25">
        <v>5500</v>
      </c>
      <c r="D94" s="25"/>
      <c r="E94" s="25"/>
      <c r="F94" s="38"/>
      <c r="G94" s="38"/>
      <c r="H94" s="25"/>
      <c r="I94" s="25"/>
      <c r="J94" s="38"/>
      <c r="K94" s="38"/>
      <c r="L94" s="38"/>
      <c r="M94" s="38"/>
      <c r="N94" s="38"/>
      <c r="O94" s="38"/>
      <c r="P94" s="38"/>
      <c r="Q94" s="38"/>
      <c r="R94" s="25">
        <f t="shared" si="2"/>
        <v>5500</v>
      </c>
      <c r="S94" s="25">
        <f>+'[1]EGR ENERO 2025'!$Q$78</f>
        <v>0</v>
      </c>
      <c r="T94" s="25">
        <f t="shared" si="3"/>
        <v>5500</v>
      </c>
      <c r="U94" s="73">
        <f t="shared" si="7"/>
        <v>0</v>
      </c>
    </row>
    <row r="95" spans="1:25" ht="15.95" customHeight="1" x14ac:dyDescent="0.25">
      <c r="A95" s="36" t="s">
        <v>127</v>
      </c>
      <c r="B95" s="75" t="s">
        <v>66</v>
      </c>
      <c r="C95" s="25">
        <v>2700</v>
      </c>
      <c r="D95" s="25"/>
      <c r="E95" s="25"/>
      <c r="F95" s="38"/>
      <c r="G95" s="38"/>
      <c r="H95" s="25"/>
      <c r="I95" s="25"/>
      <c r="J95" s="38"/>
      <c r="K95" s="38"/>
      <c r="L95" s="38"/>
      <c r="M95" s="38"/>
      <c r="N95" s="38"/>
      <c r="O95" s="38"/>
      <c r="P95" s="38"/>
      <c r="Q95" s="38"/>
      <c r="R95" s="25">
        <f t="shared" ref="R95:R143" si="8">C95+D95-E95+F95-G95+H95-I95+J95-K95+L95-M95+N95-O95+P95-Q95</f>
        <v>2700</v>
      </c>
      <c r="S95" s="25">
        <f>+'[1]EGR ENERO 2025'!$Q$79</f>
        <v>0</v>
      </c>
      <c r="T95" s="25">
        <f t="shared" si="3"/>
        <v>2700</v>
      </c>
      <c r="U95" s="73">
        <f t="shared" si="7"/>
        <v>0</v>
      </c>
    </row>
    <row r="96" spans="1:25" ht="15.95" customHeight="1" x14ac:dyDescent="0.25">
      <c r="A96" s="36" t="s">
        <v>192</v>
      </c>
      <c r="B96" s="75" t="s">
        <v>193</v>
      </c>
      <c r="C96" s="25">
        <v>2800</v>
      </c>
      <c r="D96" s="25"/>
      <c r="E96" s="25"/>
      <c r="F96" s="38"/>
      <c r="G96" s="38"/>
      <c r="H96" s="25"/>
      <c r="I96" s="25"/>
      <c r="J96" s="38"/>
      <c r="K96" s="38"/>
      <c r="L96" s="38"/>
      <c r="M96" s="38"/>
      <c r="N96" s="38"/>
      <c r="O96" s="38"/>
      <c r="P96" s="38"/>
      <c r="Q96" s="38"/>
      <c r="R96" s="25">
        <f t="shared" si="8"/>
        <v>2800</v>
      </c>
      <c r="S96" s="25">
        <f>+'[1]EGR ENERO 2025'!$Q$80</f>
        <v>0</v>
      </c>
      <c r="T96" s="25">
        <f t="shared" si="3"/>
        <v>2800</v>
      </c>
      <c r="U96" s="73">
        <f t="shared" si="7"/>
        <v>0</v>
      </c>
    </row>
    <row r="97" spans="1:24" ht="15.95" customHeight="1" x14ac:dyDescent="0.25">
      <c r="A97" s="36" t="s">
        <v>128</v>
      </c>
      <c r="B97" s="75" t="s">
        <v>67</v>
      </c>
      <c r="C97" s="25">
        <v>8500</v>
      </c>
      <c r="D97" s="25"/>
      <c r="E97" s="25"/>
      <c r="F97" s="38"/>
      <c r="G97" s="38"/>
      <c r="H97" s="25"/>
      <c r="I97" s="25"/>
      <c r="J97" s="38"/>
      <c r="K97" s="38"/>
      <c r="L97" s="38"/>
      <c r="M97" s="38"/>
      <c r="N97" s="38"/>
      <c r="O97" s="38"/>
      <c r="P97" s="38"/>
      <c r="Q97" s="38"/>
      <c r="R97" s="25">
        <f t="shared" si="8"/>
        <v>8500</v>
      </c>
      <c r="S97" s="25">
        <f>+'[1]EGR ENERO 2025'!$Q$81</f>
        <v>605</v>
      </c>
      <c r="T97" s="25">
        <f t="shared" si="3"/>
        <v>7895</v>
      </c>
      <c r="U97" s="73">
        <f t="shared" si="7"/>
        <v>4.1438271017251336E-3</v>
      </c>
    </row>
    <row r="98" spans="1:24" ht="15.95" customHeight="1" x14ac:dyDescent="0.25">
      <c r="A98" s="36" t="s">
        <v>129</v>
      </c>
      <c r="B98" s="75" t="s">
        <v>194</v>
      </c>
      <c r="C98" s="25">
        <v>6000</v>
      </c>
      <c r="D98" s="25"/>
      <c r="E98" s="25"/>
      <c r="F98" s="38"/>
      <c r="G98" s="38"/>
      <c r="H98" s="25"/>
      <c r="I98" s="25"/>
      <c r="J98" s="38"/>
      <c r="K98" s="38"/>
      <c r="L98" s="38"/>
      <c r="M98" s="38"/>
      <c r="N98" s="38"/>
      <c r="O98" s="38"/>
      <c r="P98" s="38"/>
      <c r="Q98" s="38"/>
      <c r="R98" s="25">
        <f t="shared" si="8"/>
        <v>6000</v>
      </c>
      <c r="S98" s="25">
        <f>+'[1]EGR ENERO 2025'!$Q$82</f>
        <v>0</v>
      </c>
      <c r="T98" s="25">
        <f t="shared" si="3"/>
        <v>6000</v>
      </c>
      <c r="U98" s="73">
        <f t="shared" si="7"/>
        <v>0</v>
      </c>
    </row>
    <row r="99" spans="1:24" ht="15.95" customHeight="1" x14ac:dyDescent="0.25">
      <c r="A99" s="36" t="s">
        <v>130</v>
      </c>
      <c r="B99" s="75" t="s">
        <v>68</v>
      </c>
      <c r="C99" s="25">
        <v>67500</v>
      </c>
      <c r="D99" s="25"/>
      <c r="E99" s="25"/>
      <c r="F99" s="38"/>
      <c r="G99" s="38"/>
      <c r="H99" s="25"/>
      <c r="I99" s="25"/>
      <c r="J99" s="38"/>
      <c r="K99" s="38"/>
      <c r="L99" s="38"/>
      <c r="M99" s="38"/>
      <c r="N99" s="38"/>
      <c r="O99" s="38"/>
      <c r="P99" s="38"/>
      <c r="Q99" s="38"/>
      <c r="R99" s="25">
        <f t="shared" si="8"/>
        <v>67500</v>
      </c>
      <c r="S99" s="25">
        <f>+'[1]EGR ENERO 2025'!$Q$83</f>
        <v>1365</v>
      </c>
      <c r="T99" s="25">
        <f t="shared" si="3"/>
        <v>66135</v>
      </c>
      <c r="U99" s="73">
        <f t="shared" si="7"/>
        <v>9.3492958576112516E-3</v>
      </c>
    </row>
    <row r="100" spans="1:24" ht="15.95" customHeight="1" x14ac:dyDescent="0.25">
      <c r="A100" s="36" t="s">
        <v>131</v>
      </c>
      <c r="B100" s="75" t="s">
        <v>195</v>
      </c>
      <c r="C100" s="25">
        <v>8000</v>
      </c>
      <c r="D100" s="25"/>
      <c r="E100" s="25"/>
      <c r="F100" s="38"/>
      <c r="G100" s="38"/>
      <c r="H100" s="25"/>
      <c r="I100" s="25"/>
      <c r="J100" s="38"/>
      <c r="K100" s="38"/>
      <c r="L100" s="38"/>
      <c r="M100" s="38"/>
      <c r="N100" s="38"/>
      <c r="O100" s="38"/>
      <c r="P100" s="38"/>
      <c r="Q100" s="38"/>
      <c r="R100" s="25">
        <f t="shared" si="8"/>
        <v>8000</v>
      </c>
      <c r="S100" s="25">
        <f>+'[1]EGR ENERO 2025'!$Q$84</f>
        <v>0</v>
      </c>
      <c r="T100" s="25">
        <f t="shared" si="3"/>
        <v>8000</v>
      </c>
      <c r="U100" s="73">
        <f t="shared" si="7"/>
        <v>0</v>
      </c>
    </row>
    <row r="101" spans="1:24" ht="15.95" customHeight="1" x14ac:dyDescent="0.25">
      <c r="A101" s="36" t="s">
        <v>132</v>
      </c>
      <c r="B101" s="75" t="s">
        <v>196</v>
      </c>
      <c r="C101" s="25">
        <v>1500</v>
      </c>
      <c r="D101" s="25"/>
      <c r="E101" s="25"/>
      <c r="F101" s="38"/>
      <c r="G101" s="38"/>
      <c r="H101" s="25"/>
      <c r="I101" s="25"/>
      <c r="J101" s="38"/>
      <c r="K101" s="38"/>
      <c r="L101" s="38"/>
      <c r="M101" s="38"/>
      <c r="N101" s="38"/>
      <c r="O101" s="38"/>
      <c r="P101" s="38"/>
      <c r="Q101" s="38"/>
      <c r="R101" s="25">
        <f t="shared" si="8"/>
        <v>1500</v>
      </c>
      <c r="S101" s="25">
        <f>+'[1]EGR ENERO 2025'!$Q$85</f>
        <v>0</v>
      </c>
      <c r="T101" s="25">
        <f t="shared" ref="T101:T139" si="9">R101-S101</f>
        <v>1500</v>
      </c>
      <c r="U101" s="73">
        <f t="shared" si="7"/>
        <v>0</v>
      </c>
    </row>
    <row r="102" spans="1:24" ht="15.95" customHeight="1" x14ac:dyDescent="0.25">
      <c r="A102" s="36" t="s">
        <v>133</v>
      </c>
      <c r="B102" s="75" t="s">
        <v>69</v>
      </c>
      <c r="C102" s="25">
        <v>159653.07999999996</v>
      </c>
      <c r="D102" s="25">
        <v>140346.92000000001</v>
      </c>
      <c r="E102" s="25"/>
      <c r="F102" s="38"/>
      <c r="G102" s="38"/>
      <c r="H102" s="25"/>
      <c r="I102" s="25"/>
      <c r="J102" s="38"/>
      <c r="K102" s="38"/>
      <c r="L102" s="38"/>
      <c r="M102" s="38"/>
      <c r="N102" s="38"/>
      <c r="O102" s="38"/>
      <c r="P102" s="38"/>
      <c r="Q102" s="38"/>
      <c r="R102" s="25">
        <f t="shared" si="8"/>
        <v>300000</v>
      </c>
      <c r="S102" s="25">
        <f>+'[1]EGR ENERO 2025'!$Q$86</f>
        <v>0</v>
      </c>
      <c r="T102" s="25">
        <f t="shared" si="9"/>
        <v>300000</v>
      </c>
      <c r="U102" s="73">
        <f t="shared" si="7"/>
        <v>0</v>
      </c>
      <c r="W102" s="58"/>
      <c r="X102" s="99"/>
    </row>
    <row r="103" spans="1:24" ht="15.95" customHeight="1" x14ac:dyDescent="0.25">
      <c r="A103" s="36">
        <v>272</v>
      </c>
      <c r="B103" s="75" t="s">
        <v>197</v>
      </c>
      <c r="C103" s="25">
        <v>0</v>
      </c>
      <c r="D103" s="25"/>
      <c r="E103" s="25"/>
      <c r="F103" s="38"/>
      <c r="G103" s="38"/>
      <c r="H103" s="25"/>
      <c r="I103" s="25"/>
      <c r="J103" s="38"/>
      <c r="K103" s="38"/>
      <c r="L103" s="38"/>
      <c r="M103" s="38"/>
      <c r="N103" s="38"/>
      <c r="O103" s="38"/>
      <c r="P103" s="38"/>
      <c r="Q103" s="38"/>
      <c r="R103" s="25">
        <f t="shared" si="8"/>
        <v>0</v>
      </c>
      <c r="S103" s="25">
        <f>+'[1]EGR ENERO 2025'!$Q$87</f>
        <v>0</v>
      </c>
      <c r="T103" s="25">
        <f t="shared" si="9"/>
        <v>0</v>
      </c>
      <c r="U103" s="73">
        <f t="shared" si="7"/>
        <v>0</v>
      </c>
    </row>
    <row r="104" spans="1:24" ht="15.95" customHeight="1" x14ac:dyDescent="0.25">
      <c r="A104" s="36" t="s">
        <v>134</v>
      </c>
      <c r="B104" s="75" t="s">
        <v>198</v>
      </c>
      <c r="C104" s="25">
        <v>0</v>
      </c>
      <c r="D104" s="25"/>
      <c r="E104" s="25"/>
      <c r="F104" s="38"/>
      <c r="G104" s="38"/>
      <c r="H104" s="25"/>
      <c r="I104" s="25"/>
      <c r="J104" s="38"/>
      <c r="K104" s="38"/>
      <c r="L104" s="38"/>
      <c r="M104" s="38"/>
      <c r="N104" s="38"/>
      <c r="O104" s="38"/>
      <c r="P104" s="38"/>
      <c r="Q104" s="38"/>
      <c r="R104" s="25">
        <f t="shared" si="8"/>
        <v>0</v>
      </c>
      <c r="S104" s="25">
        <f>+'[1]EGR ENERO 2025'!$Q$88</f>
        <v>0</v>
      </c>
      <c r="T104" s="25">
        <f t="shared" si="9"/>
        <v>0</v>
      </c>
      <c r="U104" s="73">
        <f t="shared" si="7"/>
        <v>0</v>
      </c>
    </row>
    <row r="105" spans="1:24" ht="15.95" customHeight="1" x14ac:dyDescent="0.25">
      <c r="A105" s="36">
        <v>274</v>
      </c>
      <c r="B105" s="75" t="s">
        <v>70</v>
      </c>
      <c r="C105" s="25">
        <v>11500</v>
      </c>
      <c r="D105" s="25"/>
      <c r="E105" s="25"/>
      <c r="F105" s="38"/>
      <c r="G105" s="38"/>
      <c r="H105" s="25"/>
      <c r="I105" s="25"/>
      <c r="J105" s="38"/>
      <c r="K105" s="38"/>
      <c r="L105" s="38"/>
      <c r="M105" s="38"/>
      <c r="N105" s="38"/>
      <c r="O105" s="38"/>
      <c r="P105" s="38"/>
      <c r="Q105" s="38"/>
      <c r="R105" s="25">
        <f t="shared" si="8"/>
        <v>11500</v>
      </c>
      <c r="S105" s="25">
        <f>+'[1]EGR ENERO 2025'!$Q$89</f>
        <v>0</v>
      </c>
      <c r="T105" s="25">
        <f t="shared" si="9"/>
        <v>11500</v>
      </c>
      <c r="U105" s="73">
        <f t="shared" si="7"/>
        <v>0</v>
      </c>
    </row>
    <row r="106" spans="1:24" ht="15.95" customHeight="1" x14ac:dyDescent="0.25">
      <c r="A106" s="36">
        <v>275</v>
      </c>
      <c r="B106" s="75" t="s">
        <v>199</v>
      </c>
      <c r="C106" s="25">
        <v>0</v>
      </c>
      <c r="D106" s="25"/>
      <c r="E106" s="25"/>
      <c r="F106" s="38"/>
      <c r="G106" s="38"/>
      <c r="H106" s="25"/>
      <c r="I106" s="25"/>
      <c r="J106" s="38"/>
      <c r="K106" s="38"/>
      <c r="L106" s="38"/>
      <c r="M106" s="38"/>
      <c r="N106" s="38"/>
      <c r="O106" s="38"/>
      <c r="P106" s="38"/>
      <c r="Q106" s="38"/>
      <c r="R106" s="25">
        <f t="shared" si="8"/>
        <v>0</v>
      </c>
      <c r="S106" s="25">
        <f>+'[1]EGR ENERO 2025'!$Q$90</f>
        <v>0</v>
      </c>
      <c r="T106" s="25">
        <f t="shared" si="9"/>
        <v>0</v>
      </c>
      <c r="U106" s="73">
        <f t="shared" si="7"/>
        <v>0</v>
      </c>
    </row>
    <row r="107" spans="1:24" ht="15.95" customHeight="1" x14ac:dyDescent="0.25">
      <c r="A107" s="36">
        <v>279</v>
      </c>
      <c r="B107" s="75" t="s">
        <v>200</v>
      </c>
      <c r="C107" s="25">
        <v>750</v>
      </c>
      <c r="D107" s="25"/>
      <c r="E107" s="25"/>
      <c r="F107" s="38"/>
      <c r="G107" s="38"/>
      <c r="H107" s="25"/>
      <c r="I107" s="25"/>
      <c r="J107" s="38"/>
      <c r="K107" s="38"/>
      <c r="L107" s="38"/>
      <c r="M107" s="38"/>
      <c r="N107" s="38"/>
      <c r="O107" s="38"/>
      <c r="P107" s="38"/>
      <c r="Q107" s="38"/>
      <c r="R107" s="25">
        <f t="shared" si="8"/>
        <v>750</v>
      </c>
      <c r="S107" s="25">
        <f>+'[1]EGR ENERO 2025'!$Q$91</f>
        <v>0</v>
      </c>
      <c r="T107" s="25">
        <f t="shared" si="9"/>
        <v>750</v>
      </c>
      <c r="U107" s="73">
        <f t="shared" si="7"/>
        <v>0</v>
      </c>
    </row>
    <row r="108" spans="1:24" ht="15.95" customHeight="1" x14ac:dyDescent="0.25">
      <c r="A108" s="36">
        <v>281</v>
      </c>
      <c r="B108" s="75" t="s">
        <v>201</v>
      </c>
      <c r="C108" s="25">
        <v>0</v>
      </c>
      <c r="D108" s="25"/>
      <c r="E108" s="25"/>
      <c r="F108" s="38"/>
      <c r="G108" s="38"/>
      <c r="H108" s="25"/>
      <c r="I108" s="25"/>
      <c r="J108" s="38"/>
      <c r="K108" s="38"/>
      <c r="L108" s="38"/>
      <c r="M108" s="38"/>
      <c r="N108" s="38"/>
      <c r="O108" s="38"/>
      <c r="P108" s="38"/>
      <c r="Q108" s="38"/>
      <c r="R108" s="25">
        <f t="shared" si="8"/>
        <v>0</v>
      </c>
      <c r="S108" s="25">
        <f>+'[1]EGR ENERO 2025'!$Q$92</f>
        <v>0</v>
      </c>
      <c r="T108" s="25">
        <f t="shared" si="9"/>
        <v>0</v>
      </c>
      <c r="U108" s="73">
        <f t="shared" si="7"/>
        <v>0</v>
      </c>
    </row>
    <row r="109" spans="1:24" ht="15.95" customHeight="1" x14ac:dyDescent="0.25">
      <c r="A109" s="36" t="s">
        <v>135</v>
      </c>
      <c r="B109" s="75" t="s">
        <v>202</v>
      </c>
      <c r="C109" s="25">
        <v>4800</v>
      </c>
      <c r="D109" s="25"/>
      <c r="E109" s="25"/>
      <c r="F109" s="38"/>
      <c r="G109" s="38"/>
      <c r="H109" s="25"/>
      <c r="I109" s="25"/>
      <c r="J109" s="38"/>
      <c r="K109" s="38"/>
      <c r="L109" s="38"/>
      <c r="M109" s="38"/>
      <c r="N109" s="38"/>
      <c r="O109" s="38"/>
      <c r="P109" s="38"/>
      <c r="Q109" s="38"/>
      <c r="R109" s="25">
        <f t="shared" si="8"/>
        <v>4800</v>
      </c>
      <c r="S109" s="25">
        <f>+'[1]EGR ENERO 2025'!$Q$93</f>
        <v>0</v>
      </c>
      <c r="T109" s="25">
        <f t="shared" si="9"/>
        <v>4800</v>
      </c>
      <c r="U109" s="73">
        <f t="shared" si="7"/>
        <v>0</v>
      </c>
    </row>
    <row r="110" spans="1:24" ht="15.95" customHeight="1" x14ac:dyDescent="0.25">
      <c r="A110" s="36" t="s">
        <v>136</v>
      </c>
      <c r="B110" s="75" t="s">
        <v>71</v>
      </c>
      <c r="C110" s="25">
        <v>28800</v>
      </c>
      <c r="D110" s="25"/>
      <c r="E110" s="25"/>
      <c r="F110" s="38"/>
      <c r="G110" s="38"/>
      <c r="H110" s="25"/>
      <c r="I110" s="25"/>
      <c r="J110" s="38"/>
      <c r="K110" s="38"/>
      <c r="L110" s="38"/>
      <c r="M110" s="38"/>
      <c r="N110" s="38"/>
      <c r="O110" s="38"/>
      <c r="P110" s="38"/>
      <c r="Q110" s="38"/>
      <c r="R110" s="25">
        <f t="shared" si="8"/>
        <v>28800</v>
      </c>
      <c r="S110" s="25">
        <f>+'[1]EGR ENERO 2025'!$Q$94</f>
        <v>0</v>
      </c>
      <c r="T110" s="25">
        <f t="shared" si="9"/>
        <v>28800</v>
      </c>
      <c r="U110" s="73">
        <f t="shared" si="7"/>
        <v>0</v>
      </c>
    </row>
    <row r="111" spans="1:24" ht="15.95" customHeight="1" x14ac:dyDescent="0.25">
      <c r="A111" s="36" t="s">
        <v>137</v>
      </c>
      <c r="B111" s="75" t="s">
        <v>72</v>
      </c>
      <c r="C111" s="25">
        <v>1300000</v>
      </c>
      <c r="D111" s="25"/>
      <c r="E111" s="25"/>
      <c r="F111" s="38"/>
      <c r="G111" s="38"/>
      <c r="H111" s="25"/>
      <c r="I111" s="25"/>
      <c r="J111" s="38"/>
      <c r="K111" s="38"/>
      <c r="L111" s="38"/>
      <c r="M111" s="38"/>
      <c r="N111" s="38"/>
      <c r="O111" s="38"/>
      <c r="P111" s="38"/>
      <c r="Q111" s="38"/>
      <c r="R111" s="25">
        <f t="shared" si="8"/>
        <v>1300000</v>
      </c>
      <c r="S111" s="25">
        <f>+'[1]EGR ENERO 2025'!$Q$95</f>
        <v>0</v>
      </c>
      <c r="T111" s="25">
        <f t="shared" si="9"/>
        <v>1300000</v>
      </c>
      <c r="U111" s="73">
        <f t="shared" si="7"/>
        <v>0</v>
      </c>
    </row>
    <row r="112" spans="1:24" ht="15.95" customHeight="1" x14ac:dyDescent="0.25">
      <c r="A112" s="36">
        <v>286</v>
      </c>
      <c r="B112" s="75" t="s">
        <v>203</v>
      </c>
      <c r="C112" s="25">
        <v>4500</v>
      </c>
      <c r="D112" s="25"/>
      <c r="E112" s="25"/>
      <c r="F112" s="38"/>
      <c r="G112" s="38"/>
      <c r="H112" s="25"/>
      <c r="I112" s="25"/>
      <c r="J112" s="38"/>
      <c r="K112" s="38"/>
      <c r="L112" s="38"/>
      <c r="M112" s="38"/>
      <c r="N112" s="38"/>
      <c r="O112" s="38"/>
      <c r="P112" s="38"/>
      <c r="Q112" s="38"/>
      <c r="R112" s="25">
        <f t="shared" si="8"/>
        <v>4500</v>
      </c>
      <c r="S112" s="25">
        <f>+'[1]EGR ENERO 2025'!$Q$96</f>
        <v>0</v>
      </c>
      <c r="T112" s="25">
        <f t="shared" si="9"/>
        <v>4500</v>
      </c>
      <c r="U112" s="73">
        <f t="shared" si="7"/>
        <v>0</v>
      </c>
    </row>
    <row r="113" spans="1:21" ht="15.95" customHeight="1" x14ac:dyDescent="0.25">
      <c r="A113" s="36">
        <v>289</v>
      </c>
      <c r="B113" s="75" t="s">
        <v>204</v>
      </c>
      <c r="C113" s="25">
        <v>0</v>
      </c>
      <c r="D113" s="25"/>
      <c r="E113" s="25"/>
      <c r="F113" s="38"/>
      <c r="G113" s="38"/>
      <c r="H113" s="25"/>
      <c r="I113" s="25"/>
      <c r="J113" s="38"/>
      <c r="K113" s="38"/>
      <c r="L113" s="38"/>
      <c r="M113" s="38"/>
      <c r="N113" s="38"/>
      <c r="O113" s="38"/>
      <c r="P113" s="38"/>
      <c r="Q113" s="38"/>
      <c r="R113" s="25">
        <f t="shared" si="8"/>
        <v>0</v>
      </c>
      <c r="S113" s="25">
        <f>+'[1]EGR ENERO 2025'!$Q$97</f>
        <v>0</v>
      </c>
      <c r="T113" s="25">
        <f t="shared" si="9"/>
        <v>0</v>
      </c>
      <c r="U113" s="73">
        <f t="shared" si="7"/>
        <v>0</v>
      </c>
    </row>
    <row r="114" spans="1:21" ht="15.95" customHeight="1" x14ac:dyDescent="0.25">
      <c r="A114" s="36" t="s">
        <v>138</v>
      </c>
      <c r="B114" s="75" t="s">
        <v>73</v>
      </c>
      <c r="C114" s="25">
        <v>6600</v>
      </c>
      <c r="D114" s="25"/>
      <c r="E114" s="25"/>
      <c r="F114" s="38"/>
      <c r="G114" s="38"/>
      <c r="H114" s="25"/>
      <c r="I114" s="25"/>
      <c r="J114" s="38"/>
      <c r="K114" s="38"/>
      <c r="L114" s="38"/>
      <c r="M114" s="38"/>
      <c r="N114" s="38"/>
      <c r="O114" s="38"/>
      <c r="P114" s="38"/>
      <c r="Q114" s="38"/>
      <c r="R114" s="25">
        <f t="shared" si="8"/>
        <v>6600</v>
      </c>
      <c r="S114" s="25">
        <f>+'[1]EGR ENERO 2025'!$Q$98</f>
        <v>456</v>
      </c>
      <c r="T114" s="25">
        <f t="shared" si="9"/>
        <v>6144</v>
      </c>
      <c r="U114" s="73">
        <f t="shared" si="7"/>
        <v>3.1232812535316712E-3</v>
      </c>
    </row>
    <row r="115" spans="1:21" ht="33" customHeight="1" x14ac:dyDescent="0.25">
      <c r="A115" s="36" t="s">
        <v>139</v>
      </c>
      <c r="B115" s="75" t="s">
        <v>205</v>
      </c>
      <c r="C115" s="25">
        <v>4000</v>
      </c>
      <c r="D115" s="25"/>
      <c r="E115" s="25"/>
      <c r="F115" s="38"/>
      <c r="G115" s="38"/>
      <c r="H115" s="25"/>
      <c r="I115" s="25"/>
      <c r="J115" s="38"/>
      <c r="K115" s="38"/>
      <c r="L115" s="38"/>
      <c r="M115" s="38"/>
      <c r="N115" s="38"/>
      <c r="O115" s="38"/>
      <c r="P115" s="38"/>
      <c r="Q115" s="38"/>
      <c r="R115" s="25">
        <f t="shared" si="8"/>
        <v>4000</v>
      </c>
      <c r="S115" s="25">
        <f>+'[1]EGR ENERO 2025'!$Q$99</f>
        <v>0</v>
      </c>
      <c r="T115" s="25">
        <f t="shared" si="9"/>
        <v>4000</v>
      </c>
      <c r="U115" s="73">
        <f t="shared" si="7"/>
        <v>0</v>
      </c>
    </row>
    <row r="116" spans="1:21" ht="15.95" customHeight="1" x14ac:dyDescent="0.25">
      <c r="A116" s="36" t="s">
        <v>140</v>
      </c>
      <c r="B116" s="75" t="s">
        <v>74</v>
      </c>
      <c r="C116" s="25">
        <v>25251.9</v>
      </c>
      <c r="D116" s="25">
        <v>70000</v>
      </c>
      <c r="E116" s="25"/>
      <c r="F116" s="38"/>
      <c r="G116" s="38"/>
      <c r="H116" s="25"/>
      <c r="I116" s="25"/>
      <c r="J116" s="38"/>
      <c r="K116" s="38"/>
      <c r="L116" s="38"/>
      <c r="M116" s="38"/>
      <c r="N116" s="38"/>
      <c r="O116" s="38"/>
      <c r="P116" s="38"/>
      <c r="Q116" s="38"/>
      <c r="R116" s="25">
        <f t="shared" si="8"/>
        <v>95251.9</v>
      </c>
      <c r="S116" s="25">
        <f>+'[1]EGR ENERO 2025'!$Q$100</f>
        <v>0</v>
      </c>
      <c r="T116" s="25">
        <f t="shared" si="9"/>
        <v>95251.9</v>
      </c>
      <c r="U116" s="73">
        <f t="shared" si="7"/>
        <v>0</v>
      </c>
    </row>
    <row r="117" spans="1:21" ht="15.95" customHeight="1" x14ac:dyDescent="0.25">
      <c r="A117" s="36" t="s">
        <v>141</v>
      </c>
      <c r="B117" s="75" t="s">
        <v>75</v>
      </c>
      <c r="C117" s="25">
        <v>2000</v>
      </c>
      <c r="D117" s="25"/>
      <c r="E117" s="25"/>
      <c r="F117" s="38"/>
      <c r="G117" s="38"/>
      <c r="H117" s="25"/>
      <c r="I117" s="25"/>
      <c r="J117" s="38"/>
      <c r="K117" s="38"/>
      <c r="L117" s="38"/>
      <c r="M117" s="38"/>
      <c r="N117" s="38"/>
      <c r="O117" s="38"/>
      <c r="P117" s="38"/>
      <c r="Q117" s="38"/>
      <c r="R117" s="25">
        <f t="shared" si="8"/>
        <v>2000</v>
      </c>
      <c r="S117" s="25">
        <f>+'[1]EGR ENERO 2025'!$Q$101</f>
        <v>0</v>
      </c>
      <c r="T117" s="25">
        <f t="shared" si="9"/>
        <v>2000</v>
      </c>
      <c r="U117" s="73">
        <f t="shared" si="7"/>
        <v>0</v>
      </c>
    </row>
    <row r="118" spans="1:21" ht="51" customHeight="1" x14ac:dyDescent="0.25">
      <c r="A118" s="36" t="s">
        <v>142</v>
      </c>
      <c r="B118" s="75" t="s">
        <v>206</v>
      </c>
      <c r="C118" s="25">
        <v>30000</v>
      </c>
      <c r="D118" s="25"/>
      <c r="E118" s="25"/>
      <c r="F118" s="38"/>
      <c r="G118" s="38"/>
      <c r="H118" s="25"/>
      <c r="I118" s="25"/>
      <c r="J118" s="38"/>
      <c r="K118" s="38"/>
      <c r="L118" s="38"/>
      <c r="M118" s="38"/>
      <c r="N118" s="38"/>
      <c r="O118" s="38"/>
      <c r="P118" s="38"/>
      <c r="Q118" s="38"/>
      <c r="R118" s="25">
        <f t="shared" si="8"/>
        <v>30000</v>
      </c>
      <c r="S118" s="25">
        <f>+'[1]EGR ENERO 2025'!$Q$102</f>
        <v>125</v>
      </c>
      <c r="T118" s="25">
        <f t="shared" si="9"/>
        <v>29875</v>
      </c>
      <c r="U118" s="73">
        <f t="shared" si="7"/>
        <v>8.5616262432337473E-4</v>
      </c>
    </row>
    <row r="119" spans="1:21" ht="15.95" customHeight="1" x14ac:dyDescent="0.25">
      <c r="A119" s="36" t="s">
        <v>143</v>
      </c>
      <c r="B119" s="75" t="s">
        <v>76</v>
      </c>
      <c r="C119" s="25">
        <v>476759.92</v>
      </c>
      <c r="D119" s="25"/>
      <c r="E119" s="25"/>
      <c r="F119" s="38"/>
      <c r="G119" s="38"/>
      <c r="H119" s="25"/>
      <c r="I119" s="25"/>
      <c r="J119" s="38"/>
      <c r="K119" s="38"/>
      <c r="L119" s="38"/>
      <c r="M119" s="38"/>
      <c r="N119" s="38"/>
      <c r="O119" s="38"/>
      <c r="P119" s="38"/>
      <c r="Q119" s="38"/>
      <c r="R119" s="25">
        <f t="shared" si="8"/>
        <v>476759.92</v>
      </c>
      <c r="S119" s="25">
        <f>+'[1]EGR ENERO 2025'!$Q$103</f>
        <v>0</v>
      </c>
      <c r="T119" s="25">
        <f t="shared" si="9"/>
        <v>476759.92</v>
      </c>
      <c r="U119" s="73">
        <f t="shared" si="7"/>
        <v>0</v>
      </c>
    </row>
    <row r="120" spans="1:21" ht="15.95" customHeight="1" x14ac:dyDescent="0.25">
      <c r="A120" s="36" t="s">
        <v>144</v>
      </c>
      <c r="B120" s="75" t="s">
        <v>77</v>
      </c>
      <c r="C120" s="25">
        <v>9500</v>
      </c>
      <c r="D120" s="25"/>
      <c r="E120" s="25"/>
      <c r="F120" s="38"/>
      <c r="G120" s="38"/>
      <c r="H120" s="25"/>
      <c r="I120" s="25"/>
      <c r="J120" s="38"/>
      <c r="K120" s="38"/>
      <c r="L120" s="38"/>
      <c r="M120" s="38"/>
      <c r="N120" s="38"/>
      <c r="O120" s="38"/>
      <c r="P120" s="38"/>
      <c r="Q120" s="38"/>
      <c r="R120" s="25">
        <f t="shared" si="8"/>
        <v>9500</v>
      </c>
      <c r="S120" s="25">
        <f>+'[1]EGR ENERO 2025'!$Q$104</f>
        <v>0</v>
      </c>
      <c r="T120" s="25">
        <f t="shared" si="9"/>
        <v>9500</v>
      </c>
      <c r="U120" s="73">
        <f t="shared" si="7"/>
        <v>0</v>
      </c>
    </row>
    <row r="121" spans="1:21" ht="15.95" customHeight="1" x14ac:dyDescent="0.25">
      <c r="A121" s="36"/>
      <c r="B121" s="75"/>
      <c r="C121" s="25">
        <v>0</v>
      </c>
      <c r="D121" s="25"/>
      <c r="E121" s="25"/>
      <c r="F121" s="38"/>
      <c r="G121" s="38"/>
      <c r="H121" s="25"/>
      <c r="I121" s="25"/>
      <c r="J121" s="38"/>
      <c r="K121" s="38"/>
      <c r="L121" s="38"/>
      <c r="M121" s="38"/>
      <c r="N121" s="38"/>
      <c r="O121" s="38"/>
      <c r="P121" s="38"/>
      <c r="Q121" s="38"/>
      <c r="R121" s="25">
        <f t="shared" si="8"/>
        <v>0</v>
      </c>
      <c r="S121" s="25"/>
      <c r="T121" s="25"/>
      <c r="U121" s="73"/>
    </row>
    <row r="122" spans="1:21" ht="15.95" customHeight="1" x14ac:dyDescent="0.25">
      <c r="A122" s="36"/>
      <c r="B122" s="75"/>
      <c r="C122" s="25">
        <v>0</v>
      </c>
      <c r="D122" s="25"/>
      <c r="E122" s="25"/>
      <c r="F122" s="38"/>
      <c r="G122" s="38"/>
      <c r="H122" s="25"/>
      <c r="I122" s="25"/>
      <c r="J122" s="38"/>
      <c r="K122" s="38"/>
      <c r="L122" s="38"/>
      <c r="M122" s="38"/>
      <c r="N122" s="38"/>
      <c r="O122" s="38"/>
      <c r="P122" s="38"/>
      <c r="Q122" s="38"/>
      <c r="R122" s="25">
        <f t="shared" si="8"/>
        <v>0</v>
      </c>
      <c r="S122" s="25"/>
      <c r="T122" s="25"/>
      <c r="U122" s="73"/>
    </row>
    <row r="123" spans="1:21" ht="15.95" customHeight="1" x14ac:dyDescent="0.25">
      <c r="A123" s="36"/>
      <c r="B123" s="75"/>
      <c r="C123" s="25">
        <v>0</v>
      </c>
      <c r="D123" s="25"/>
      <c r="E123" s="25"/>
      <c r="F123" s="38"/>
      <c r="G123" s="38"/>
      <c r="H123" s="25"/>
      <c r="I123" s="25"/>
      <c r="J123" s="38"/>
      <c r="K123" s="38"/>
      <c r="L123" s="38"/>
      <c r="M123" s="38"/>
      <c r="N123" s="38"/>
      <c r="O123" s="38"/>
      <c r="P123" s="38"/>
      <c r="Q123" s="38"/>
      <c r="R123" s="25">
        <f t="shared" si="8"/>
        <v>0</v>
      </c>
      <c r="S123" s="25"/>
      <c r="T123" s="25"/>
      <c r="U123" s="73"/>
    </row>
    <row r="124" spans="1:21" ht="15.95" customHeight="1" x14ac:dyDescent="0.25">
      <c r="A124" s="35">
        <v>3</v>
      </c>
      <c r="B124" s="83" t="s">
        <v>78</v>
      </c>
      <c r="C124" s="23">
        <v>0</v>
      </c>
      <c r="D124" s="25"/>
      <c r="E124" s="25"/>
      <c r="F124" s="38"/>
      <c r="G124" s="38"/>
      <c r="H124" s="25"/>
      <c r="I124" s="25"/>
      <c r="J124" s="38"/>
      <c r="K124" s="38"/>
      <c r="L124" s="38"/>
      <c r="M124" s="38"/>
      <c r="N124" s="38"/>
      <c r="O124" s="38"/>
      <c r="P124" s="38"/>
      <c r="Q124" s="38"/>
      <c r="R124" s="25">
        <f t="shared" si="8"/>
        <v>0</v>
      </c>
      <c r="S124" s="25"/>
      <c r="T124" s="25"/>
      <c r="U124" s="73"/>
    </row>
    <row r="125" spans="1:21" ht="15.95" customHeight="1" x14ac:dyDescent="0.25">
      <c r="A125" s="37" t="s">
        <v>207</v>
      </c>
      <c r="B125" s="84" t="s">
        <v>208</v>
      </c>
      <c r="C125" s="38">
        <v>10000</v>
      </c>
      <c r="D125" s="25"/>
      <c r="E125" s="25"/>
      <c r="F125" s="38"/>
      <c r="G125" s="38"/>
      <c r="H125" s="25"/>
      <c r="I125" s="25"/>
      <c r="J125" s="38"/>
      <c r="K125" s="38"/>
      <c r="L125" s="38"/>
      <c r="M125" s="38"/>
      <c r="N125" s="38"/>
      <c r="O125" s="38"/>
      <c r="P125" s="38"/>
      <c r="Q125" s="38"/>
      <c r="R125" s="25">
        <f t="shared" si="8"/>
        <v>10000</v>
      </c>
      <c r="S125" s="25"/>
      <c r="T125" s="25">
        <f t="shared" si="9"/>
        <v>10000</v>
      </c>
      <c r="U125" s="73">
        <f>S125/$S$144</f>
        <v>0</v>
      </c>
    </row>
    <row r="126" spans="1:21" ht="33" customHeight="1" x14ac:dyDescent="0.25">
      <c r="A126" s="37" t="s">
        <v>79</v>
      </c>
      <c r="B126" s="84" t="s">
        <v>209</v>
      </c>
      <c r="C126" s="38">
        <v>0</v>
      </c>
      <c r="D126" s="25"/>
      <c r="E126" s="25"/>
      <c r="F126" s="38"/>
      <c r="G126" s="38"/>
      <c r="H126" s="25"/>
      <c r="I126" s="25"/>
      <c r="J126" s="38"/>
      <c r="K126" s="38"/>
      <c r="L126" s="38"/>
      <c r="M126" s="38"/>
      <c r="N126" s="38"/>
      <c r="O126" s="38"/>
      <c r="P126" s="38"/>
      <c r="Q126" s="38"/>
      <c r="R126" s="25">
        <f t="shared" si="8"/>
        <v>0</v>
      </c>
      <c r="S126" s="25"/>
      <c r="T126" s="25">
        <f t="shared" si="9"/>
        <v>0</v>
      </c>
      <c r="U126" s="73">
        <f>S126/$S$144</f>
        <v>0</v>
      </c>
    </row>
    <row r="127" spans="1:21" ht="15.95" customHeight="1" x14ac:dyDescent="0.25">
      <c r="A127" s="37" t="s">
        <v>210</v>
      </c>
      <c r="B127" s="84" t="s">
        <v>211</v>
      </c>
      <c r="C127" s="38">
        <v>304035</v>
      </c>
      <c r="D127" s="25">
        <v>92339.520000000004</v>
      </c>
      <c r="E127" s="25"/>
      <c r="F127" s="38"/>
      <c r="G127" s="38"/>
      <c r="H127" s="25"/>
      <c r="I127" s="25"/>
      <c r="J127" s="38"/>
      <c r="K127" s="38"/>
      <c r="L127" s="38"/>
      <c r="M127" s="38"/>
      <c r="N127" s="38"/>
      <c r="O127" s="38"/>
      <c r="P127" s="38"/>
      <c r="Q127" s="38"/>
      <c r="R127" s="25">
        <f t="shared" si="8"/>
        <v>396374.52</v>
      </c>
      <c r="S127" s="25"/>
      <c r="T127" s="25">
        <f t="shared" si="9"/>
        <v>396374.52</v>
      </c>
      <c r="U127" s="73">
        <f>S127/$S$144</f>
        <v>0</v>
      </c>
    </row>
    <row r="128" spans="1:21" ht="15.95" customHeight="1" x14ac:dyDescent="0.25">
      <c r="A128" s="37">
        <v>325</v>
      </c>
      <c r="B128" s="84" t="s">
        <v>246</v>
      </c>
      <c r="C128" s="38">
        <v>25000</v>
      </c>
      <c r="D128" s="25"/>
      <c r="E128" s="25"/>
      <c r="F128" s="38"/>
      <c r="G128" s="38"/>
      <c r="H128" s="25"/>
      <c r="I128" s="25"/>
      <c r="J128" s="38"/>
      <c r="K128" s="38"/>
      <c r="L128" s="38"/>
      <c r="M128" s="38"/>
      <c r="N128" s="38"/>
      <c r="O128" s="38"/>
      <c r="P128" s="38"/>
      <c r="Q128" s="38"/>
      <c r="R128" s="25">
        <f t="shared" si="8"/>
        <v>25000</v>
      </c>
      <c r="S128" s="25"/>
      <c r="T128" s="25">
        <f t="shared" si="9"/>
        <v>25000</v>
      </c>
      <c r="U128" s="73">
        <f>S128/$S$144</f>
        <v>0</v>
      </c>
    </row>
    <row r="129" spans="1:21" ht="15.95" customHeight="1" x14ac:dyDescent="0.25">
      <c r="A129" s="37" t="s">
        <v>212</v>
      </c>
      <c r="B129" s="84" t="s">
        <v>213</v>
      </c>
      <c r="C129" s="38">
        <v>1500</v>
      </c>
      <c r="D129" s="25"/>
      <c r="E129" s="25"/>
      <c r="F129" s="38"/>
      <c r="G129" s="38"/>
      <c r="H129" s="25"/>
      <c r="I129" s="25"/>
      <c r="J129" s="38"/>
      <c r="K129" s="38"/>
      <c r="L129" s="38"/>
      <c r="M129" s="38"/>
      <c r="N129" s="38"/>
      <c r="O129" s="38"/>
      <c r="P129" s="38"/>
      <c r="Q129" s="38"/>
      <c r="R129" s="25">
        <f t="shared" si="8"/>
        <v>1500</v>
      </c>
      <c r="S129" s="25"/>
      <c r="T129" s="25">
        <f t="shared" si="9"/>
        <v>1500</v>
      </c>
      <c r="U129" s="73">
        <f>S129/$S$144</f>
        <v>0</v>
      </c>
    </row>
    <row r="130" spans="1:21" ht="15.95" customHeight="1" x14ac:dyDescent="0.25">
      <c r="A130" s="37">
        <v>328</v>
      </c>
      <c r="B130" s="84" t="s">
        <v>230</v>
      </c>
      <c r="C130" s="38">
        <v>40000</v>
      </c>
      <c r="D130" s="25"/>
      <c r="E130" s="25"/>
      <c r="F130" s="38"/>
      <c r="G130" s="38"/>
      <c r="H130" s="25"/>
      <c r="I130" s="25"/>
      <c r="J130" s="38"/>
      <c r="K130" s="38"/>
      <c r="L130" s="38"/>
      <c r="M130" s="38"/>
      <c r="N130" s="38"/>
      <c r="O130" s="38"/>
      <c r="P130" s="38"/>
      <c r="Q130" s="38"/>
      <c r="R130" s="25">
        <f t="shared" si="8"/>
        <v>40000</v>
      </c>
      <c r="S130" s="25"/>
      <c r="T130" s="25">
        <f t="shared" si="9"/>
        <v>40000</v>
      </c>
      <c r="U130" s="73">
        <f>+S130/S144</f>
        <v>0</v>
      </c>
    </row>
    <row r="131" spans="1:21" ht="15.95" customHeight="1" x14ac:dyDescent="0.25">
      <c r="A131" s="37" t="s">
        <v>214</v>
      </c>
      <c r="B131" s="84" t="s">
        <v>215</v>
      </c>
      <c r="C131" s="38">
        <v>14300</v>
      </c>
      <c r="D131" s="25"/>
      <c r="E131" s="25"/>
      <c r="F131" s="38"/>
      <c r="G131" s="38"/>
      <c r="H131" s="25"/>
      <c r="I131" s="25"/>
      <c r="J131" s="38"/>
      <c r="K131" s="38"/>
      <c r="L131" s="38"/>
      <c r="M131" s="38"/>
      <c r="N131" s="38"/>
      <c r="O131" s="38"/>
      <c r="P131" s="38"/>
      <c r="Q131" s="38"/>
      <c r="R131" s="25">
        <f t="shared" si="8"/>
        <v>14300</v>
      </c>
      <c r="S131" s="25"/>
      <c r="T131" s="25">
        <f t="shared" si="9"/>
        <v>14300</v>
      </c>
      <c r="U131" s="73">
        <f>S131/$S$144</f>
        <v>0</v>
      </c>
    </row>
    <row r="132" spans="1:21" ht="15.95" hidden="1" customHeight="1" x14ac:dyDescent="0.25">
      <c r="A132" s="37" t="s">
        <v>216</v>
      </c>
      <c r="B132" s="84" t="s">
        <v>217</v>
      </c>
      <c r="C132" s="38">
        <v>0</v>
      </c>
      <c r="D132" s="25"/>
      <c r="E132" s="25"/>
      <c r="F132" s="38"/>
      <c r="G132" s="38"/>
      <c r="H132" s="25"/>
      <c r="I132" s="25"/>
      <c r="J132" s="38"/>
      <c r="K132" s="38"/>
      <c r="L132" s="38"/>
      <c r="M132" s="38"/>
      <c r="N132" s="38"/>
      <c r="O132" s="38"/>
      <c r="P132" s="38"/>
      <c r="Q132" s="38"/>
      <c r="R132" s="25">
        <f t="shared" si="8"/>
        <v>0</v>
      </c>
      <c r="S132" s="25"/>
      <c r="T132" s="25">
        <f t="shared" si="9"/>
        <v>0</v>
      </c>
      <c r="U132" s="73">
        <f>S132/$S$144</f>
        <v>0</v>
      </c>
    </row>
    <row r="133" spans="1:21" ht="15.95" customHeight="1" x14ac:dyDescent="0.25">
      <c r="A133" s="37"/>
      <c r="B133" s="84"/>
      <c r="C133" s="38">
        <v>0</v>
      </c>
      <c r="D133" s="25"/>
      <c r="E133" s="25"/>
      <c r="F133" s="38"/>
      <c r="G133" s="38"/>
      <c r="H133" s="25"/>
      <c r="I133" s="25"/>
      <c r="J133" s="38"/>
      <c r="K133" s="38"/>
      <c r="L133" s="38"/>
      <c r="M133" s="38"/>
      <c r="N133" s="38"/>
      <c r="O133" s="38"/>
      <c r="P133" s="38"/>
      <c r="Q133" s="38"/>
      <c r="R133" s="25">
        <f t="shared" si="8"/>
        <v>0</v>
      </c>
      <c r="S133" s="25"/>
      <c r="T133" s="25"/>
      <c r="U133" s="73"/>
    </row>
    <row r="134" spans="1:21" ht="15.95" customHeight="1" x14ac:dyDescent="0.25">
      <c r="A134" s="36"/>
      <c r="B134" s="75"/>
      <c r="C134" s="25">
        <v>0</v>
      </c>
      <c r="D134" s="25"/>
      <c r="E134" s="25"/>
      <c r="F134" s="38"/>
      <c r="G134" s="38"/>
      <c r="H134" s="25"/>
      <c r="I134" s="25"/>
      <c r="J134" s="38"/>
      <c r="K134" s="38"/>
      <c r="L134" s="38"/>
      <c r="M134" s="38"/>
      <c r="N134" s="38"/>
      <c r="O134" s="38"/>
      <c r="P134" s="38"/>
      <c r="Q134" s="38"/>
      <c r="R134" s="25">
        <f t="shared" si="8"/>
        <v>0</v>
      </c>
      <c r="S134" s="25"/>
      <c r="T134" s="25"/>
      <c r="U134" s="73"/>
    </row>
    <row r="135" spans="1:21" ht="15.95" customHeight="1" x14ac:dyDescent="0.25">
      <c r="A135" s="35">
        <v>4</v>
      </c>
      <c r="B135" s="83" t="s">
        <v>80</v>
      </c>
      <c r="C135" s="23">
        <v>0</v>
      </c>
      <c r="D135" s="25"/>
      <c r="E135" s="25"/>
      <c r="F135" s="38"/>
      <c r="G135" s="38"/>
      <c r="H135" s="25"/>
      <c r="I135" s="25"/>
      <c r="J135" s="38"/>
      <c r="K135" s="38"/>
      <c r="L135" s="38"/>
      <c r="M135" s="38"/>
      <c r="N135" s="38"/>
      <c r="O135" s="38"/>
      <c r="P135" s="38"/>
      <c r="Q135" s="38"/>
      <c r="R135" s="25">
        <f t="shared" si="8"/>
        <v>0</v>
      </c>
      <c r="S135" s="25"/>
      <c r="T135" s="25"/>
      <c r="U135" s="73"/>
    </row>
    <row r="136" spans="1:21" ht="15.95" customHeight="1" x14ac:dyDescent="0.25">
      <c r="A136" s="36" t="s">
        <v>218</v>
      </c>
      <c r="B136" s="75" t="s">
        <v>81</v>
      </c>
      <c r="C136" s="25">
        <v>185045</v>
      </c>
      <c r="D136" s="25"/>
      <c r="E136" s="25"/>
      <c r="F136" s="38"/>
      <c r="G136" s="38"/>
      <c r="H136" s="25"/>
      <c r="I136" s="25"/>
      <c r="J136" s="38"/>
      <c r="K136" s="38"/>
      <c r="L136" s="38"/>
      <c r="M136" s="38"/>
      <c r="N136" s="38"/>
      <c r="O136" s="38"/>
      <c r="P136" s="38"/>
      <c r="Q136" s="38"/>
      <c r="R136" s="25">
        <f t="shared" si="8"/>
        <v>185045</v>
      </c>
      <c r="S136" s="25"/>
      <c r="T136" s="25">
        <f t="shared" si="9"/>
        <v>185045</v>
      </c>
      <c r="U136" s="73">
        <f>S136/$S$144</f>
        <v>0</v>
      </c>
    </row>
    <row r="137" spans="1:21" ht="15.95" customHeight="1" x14ac:dyDescent="0.25">
      <c r="A137" s="36" t="s">
        <v>219</v>
      </c>
      <c r="B137" s="75" t="s">
        <v>220</v>
      </c>
      <c r="C137" s="25">
        <v>8025</v>
      </c>
      <c r="D137" s="25"/>
      <c r="E137" s="25"/>
      <c r="F137" s="25"/>
      <c r="G137" s="25"/>
      <c r="H137" s="25"/>
      <c r="I137" s="25"/>
      <c r="J137" s="38"/>
      <c r="K137" s="38"/>
      <c r="L137" s="38"/>
      <c r="M137" s="38"/>
      <c r="N137" s="38"/>
      <c r="O137" s="38"/>
      <c r="P137" s="38"/>
      <c r="Q137" s="38"/>
      <c r="R137" s="25">
        <f t="shared" si="8"/>
        <v>8025</v>
      </c>
      <c r="S137" s="25"/>
      <c r="T137" s="25">
        <f t="shared" si="9"/>
        <v>8025</v>
      </c>
      <c r="U137" s="73">
        <f>S137/$S$144</f>
        <v>0</v>
      </c>
    </row>
    <row r="138" spans="1:21" ht="15.95" customHeight="1" x14ac:dyDescent="0.25">
      <c r="A138" s="36" t="s">
        <v>221</v>
      </c>
      <c r="B138" s="75" t="s">
        <v>222</v>
      </c>
      <c r="C138" s="25">
        <v>40000</v>
      </c>
      <c r="D138" s="25"/>
      <c r="E138" s="25"/>
      <c r="F138" s="25"/>
      <c r="G138" s="25"/>
      <c r="H138" s="25"/>
      <c r="I138" s="25"/>
      <c r="J138" s="38"/>
      <c r="K138" s="38"/>
      <c r="L138" s="38"/>
      <c r="M138" s="38"/>
      <c r="N138" s="38"/>
      <c r="O138" s="38"/>
      <c r="P138" s="38"/>
      <c r="Q138" s="38"/>
      <c r="R138" s="25">
        <f t="shared" si="8"/>
        <v>40000</v>
      </c>
      <c r="S138" s="25"/>
      <c r="T138" s="25">
        <f t="shared" si="9"/>
        <v>40000</v>
      </c>
      <c r="U138" s="73">
        <f>S138/$S$144</f>
        <v>0</v>
      </c>
    </row>
    <row r="139" spans="1:21" ht="33" customHeight="1" x14ac:dyDescent="0.25">
      <c r="A139" s="36">
        <v>453</v>
      </c>
      <c r="B139" s="75" t="s">
        <v>245</v>
      </c>
      <c r="C139" s="25">
        <v>120000</v>
      </c>
      <c r="D139" s="25"/>
      <c r="E139" s="25"/>
      <c r="F139" s="25"/>
      <c r="G139" s="25"/>
      <c r="H139" s="25"/>
      <c r="I139" s="25"/>
      <c r="J139" s="38"/>
      <c r="K139" s="38"/>
      <c r="L139" s="38"/>
      <c r="M139" s="38"/>
      <c r="N139" s="38"/>
      <c r="O139" s="38"/>
      <c r="P139" s="38"/>
      <c r="Q139" s="38"/>
      <c r="R139" s="25">
        <f t="shared" si="8"/>
        <v>120000</v>
      </c>
      <c r="S139" s="25"/>
      <c r="T139" s="25">
        <f t="shared" si="9"/>
        <v>120000</v>
      </c>
      <c r="U139" s="73"/>
    </row>
    <row r="140" spans="1:21" ht="33" customHeight="1" x14ac:dyDescent="0.25">
      <c r="A140" s="36" t="s">
        <v>223</v>
      </c>
      <c r="B140" s="75" t="s">
        <v>224</v>
      </c>
      <c r="C140" s="25">
        <v>38750</v>
      </c>
      <c r="D140" s="25"/>
      <c r="E140" s="25"/>
      <c r="F140" s="25"/>
      <c r="G140" s="25"/>
      <c r="H140" s="25"/>
      <c r="I140" s="25"/>
      <c r="J140" s="38"/>
      <c r="K140" s="38"/>
      <c r="L140" s="38"/>
      <c r="M140" s="38"/>
      <c r="N140" s="38"/>
      <c r="O140" s="38"/>
      <c r="P140" s="38"/>
      <c r="Q140" s="38"/>
      <c r="R140" s="25">
        <f t="shared" si="8"/>
        <v>38750</v>
      </c>
      <c r="S140" s="25"/>
      <c r="T140" s="25">
        <f>R140-S140</f>
        <v>38750</v>
      </c>
      <c r="U140" s="73">
        <f>S140/$S$144</f>
        <v>0</v>
      </c>
    </row>
    <row r="141" spans="1:21" ht="15.95" customHeight="1" x14ac:dyDescent="0.25">
      <c r="A141" s="36"/>
      <c r="B141" s="75"/>
      <c r="C141" s="25">
        <v>0</v>
      </c>
      <c r="D141" s="25"/>
      <c r="E141" s="25"/>
      <c r="F141" s="25"/>
      <c r="G141" s="25"/>
      <c r="H141" s="25"/>
      <c r="I141" s="25"/>
      <c r="J141" s="38"/>
      <c r="K141" s="38"/>
      <c r="L141" s="38"/>
      <c r="M141" s="38"/>
      <c r="N141" s="38"/>
      <c r="O141" s="38"/>
      <c r="P141" s="38"/>
      <c r="Q141" s="38"/>
      <c r="R141" s="25"/>
      <c r="S141" s="25"/>
      <c r="T141" s="25"/>
      <c r="U141" s="73"/>
    </row>
    <row r="142" spans="1:21" ht="15.95" customHeight="1" x14ac:dyDescent="0.25">
      <c r="A142" s="35">
        <v>9</v>
      </c>
      <c r="B142" s="83" t="s">
        <v>251</v>
      </c>
      <c r="C142" s="25">
        <v>0</v>
      </c>
      <c r="D142" s="25"/>
      <c r="E142" s="25"/>
      <c r="F142" s="25"/>
      <c r="G142" s="25"/>
      <c r="H142" s="25"/>
      <c r="I142" s="25"/>
      <c r="J142" s="38"/>
      <c r="K142" s="38"/>
      <c r="L142" s="38"/>
      <c r="M142" s="38"/>
      <c r="N142" s="38"/>
      <c r="O142" s="38"/>
      <c r="P142" s="38"/>
      <c r="Q142" s="38"/>
      <c r="R142" s="25">
        <f t="shared" si="8"/>
        <v>0</v>
      </c>
      <c r="S142" s="25"/>
      <c r="T142" s="25"/>
      <c r="U142" s="73"/>
    </row>
    <row r="143" spans="1:21" ht="15.95" customHeight="1" thickBot="1" x14ac:dyDescent="0.3">
      <c r="A143" s="36">
        <v>913</v>
      </c>
      <c r="B143" s="75" t="s">
        <v>250</v>
      </c>
      <c r="C143" s="25">
        <v>300000</v>
      </c>
      <c r="D143" s="25">
        <v>300000</v>
      </c>
      <c r="E143" s="25"/>
      <c r="F143" s="38"/>
      <c r="G143" s="38"/>
      <c r="H143" s="25"/>
      <c r="I143" s="25"/>
      <c r="J143" s="38"/>
      <c r="K143" s="38"/>
      <c r="L143" s="38"/>
      <c r="M143" s="38"/>
      <c r="N143" s="38"/>
      <c r="O143" s="38"/>
      <c r="P143" s="38"/>
      <c r="Q143" s="38"/>
      <c r="R143" s="25">
        <f t="shared" si="8"/>
        <v>600000</v>
      </c>
      <c r="S143" s="25"/>
      <c r="T143" s="25">
        <f>R143-S143</f>
        <v>600000</v>
      </c>
      <c r="U143" s="73">
        <f>S143/$S$144</f>
        <v>0</v>
      </c>
    </row>
    <row r="144" spans="1:21" ht="18" customHeight="1" thickBot="1" x14ac:dyDescent="0.3">
      <c r="A144" s="29"/>
      <c r="B144" s="81" t="s">
        <v>88</v>
      </c>
      <c r="C144" s="30">
        <f t="shared" ref="C144:T144" si="10">SUM(C31:C143)</f>
        <v>11773657.299999999</v>
      </c>
      <c r="D144" s="30">
        <f t="shared" si="10"/>
        <v>1023057.49</v>
      </c>
      <c r="E144" s="30">
        <f t="shared" si="10"/>
        <v>0</v>
      </c>
      <c r="F144" s="30">
        <f t="shared" si="10"/>
        <v>0</v>
      </c>
      <c r="G144" s="30">
        <f t="shared" si="10"/>
        <v>0</v>
      </c>
      <c r="H144" s="30">
        <f t="shared" si="10"/>
        <v>0</v>
      </c>
      <c r="I144" s="30">
        <f t="shared" si="10"/>
        <v>0</v>
      </c>
      <c r="J144" s="56">
        <f t="shared" si="10"/>
        <v>0</v>
      </c>
      <c r="K144" s="56">
        <f t="shared" si="10"/>
        <v>0</v>
      </c>
      <c r="L144" s="56">
        <f t="shared" si="10"/>
        <v>0</v>
      </c>
      <c r="M144" s="56">
        <f t="shared" si="10"/>
        <v>0</v>
      </c>
      <c r="N144" s="56">
        <f>SUM(N31:N143)</f>
        <v>0</v>
      </c>
      <c r="O144" s="56">
        <f>SUM(O31:O143)</f>
        <v>0</v>
      </c>
      <c r="P144" s="56">
        <f>SUM(P31:P143)</f>
        <v>0</v>
      </c>
      <c r="Q144" s="56">
        <f>SUM(Q31:Q143)</f>
        <v>0</v>
      </c>
      <c r="R144" s="30">
        <f t="shared" si="10"/>
        <v>12796714.789999999</v>
      </c>
      <c r="S144" s="30">
        <f t="shared" si="10"/>
        <v>146000.29999999999</v>
      </c>
      <c r="T144" s="30">
        <f t="shared" si="10"/>
        <v>12650714.489999998</v>
      </c>
      <c r="U144" s="39">
        <v>1</v>
      </c>
    </row>
    <row r="145" spans="1:24" ht="16.5" thickBot="1" x14ac:dyDescent="0.3">
      <c r="A145" s="40"/>
      <c r="B145" s="85"/>
      <c r="C145" s="65"/>
      <c r="D145" s="30">
        <f>+D26-D144</f>
        <v>0</v>
      </c>
      <c r="E145" s="41"/>
      <c r="F145" s="41"/>
      <c r="G145" s="41"/>
      <c r="H145" s="41"/>
      <c r="I145" s="41"/>
      <c r="J145" s="57"/>
      <c r="K145" s="57"/>
      <c r="L145" s="57"/>
      <c r="M145" s="57"/>
      <c r="N145" s="57"/>
      <c r="O145" s="57"/>
      <c r="P145" s="57"/>
      <c r="Q145" s="57"/>
      <c r="R145" s="41"/>
      <c r="S145" s="41"/>
      <c r="T145" s="41"/>
      <c r="W145" s="57"/>
      <c r="X145" s="57"/>
    </row>
    <row r="146" spans="1:24" x14ac:dyDescent="0.2">
      <c r="A146" s="40"/>
      <c r="C146" s="100"/>
      <c r="D146" s="101"/>
      <c r="E146" s="41"/>
      <c r="F146" s="41"/>
      <c r="G146" s="41"/>
      <c r="H146" s="41"/>
      <c r="I146" s="41"/>
      <c r="J146" s="57"/>
      <c r="K146" s="57"/>
      <c r="L146" s="57"/>
      <c r="M146" s="57"/>
      <c r="N146" s="57"/>
      <c r="O146" s="57"/>
      <c r="P146" s="57"/>
      <c r="Q146" s="57"/>
      <c r="R146" s="41"/>
      <c r="S146" s="41"/>
      <c r="T146" s="41"/>
      <c r="W146" s="57"/>
      <c r="X146" s="57"/>
    </row>
    <row r="147" spans="1:24" x14ac:dyDescent="0.2">
      <c r="A147" s="40"/>
      <c r="C147" s="100"/>
      <c r="D147" s="101"/>
      <c r="E147" s="41"/>
      <c r="F147" s="41"/>
      <c r="G147" s="41"/>
      <c r="H147" s="41"/>
      <c r="I147" s="41"/>
      <c r="J147" s="57"/>
      <c r="K147" s="57"/>
      <c r="L147" s="57"/>
      <c r="M147" s="57"/>
      <c r="N147" s="57"/>
      <c r="O147" s="57"/>
      <c r="P147" s="57"/>
      <c r="Q147" s="57"/>
      <c r="R147" s="41"/>
      <c r="S147" s="41"/>
      <c r="T147" s="41"/>
      <c r="W147" s="57"/>
      <c r="X147" s="57"/>
    </row>
    <row r="148" spans="1:24" ht="15.75" thickBot="1" x14ac:dyDescent="0.25">
      <c r="E148" s="10"/>
      <c r="F148" s="3"/>
      <c r="R148" s="11"/>
      <c r="S148" s="3"/>
      <c r="W148" s="58"/>
    </row>
    <row r="149" spans="1:24" ht="15.75" x14ac:dyDescent="0.25">
      <c r="A149" s="1" t="s">
        <v>82</v>
      </c>
      <c r="B149" s="87"/>
      <c r="C149" s="2"/>
      <c r="D149" s="3"/>
      <c r="E149" s="3"/>
      <c r="F149" s="3"/>
      <c r="G149" s="3"/>
      <c r="H149" s="3"/>
      <c r="I149" s="3"/>
      <c r="J149" s="58"/>
      <c r="K149" s="58"/>
      <c r="L149" s="58"/>
      <c r="M149" s="58"/>
      <c r="N149" s="58"/>
      <c r="O149" s="58"/>
      <c r="P149" s="58"/>
      <c r="Q149" s="58"/>
      <c r="R149" s="3"/>
      <c r="S149" s="3"/>
      <c r="W149" s="58"/>
      <c r="X149" s="58"/>
    </row>
    <row r="150" spans="1:24" ht="15.75" x14ac:dyDescent="0.25">
      <c r="A150" s="4" t="s">
        <v>2</v>
      </c>
      <c r="B150" s="76"/>
      <c r="C150" s="6"/>
      <c r="D150" s="3"/>
      <c r="E150" s="3"/>
      <c r="F150" s="3"/>
      <c r="G150" s="3"/>
      <c r="H150" s="3"/>
      <c r="I150" s="3"/>
      <c r="J150" s="58"/>
      <c r="K150" s="58"/>
      <c r="L150" s="58"/>
      <c r="M150" s="58"/>
      <c r="N150" s="58"/>
      <c r="O150" s="58"/>
      <c r="P150" s="58"/>
      <c r="Q150" s="58"/>
      <c r="R150" s="3"/>
      <c r="S150" s="3"/>
      <c r="W150" s="58"/>
      <c r="X150" s="58"/>
    </row>
    <row r="151" spans="1:24" ht="5.0999999999999996" customHeight="1" thickBot="1" x14ac:dyDescent="0.25">
      <c r="A151" s="7"/>
      <c r="B151" s="88"/>
      <c r="C151" s="8"/>
      <c r="D151" s="3"/>
      <c r="E151" s="3"/>
      <c r="F151" s="3"/>
      <c r="G151" s="3"/>
      <c r="H151" s="3"/>
      <c r="I151" s="3"/>
      <c r="J151" s="58"/>
      <c r="K151" s="58"/>
      <c r="L151" s="58"/>
      <c r="M151" s="58"/>
      <c r="N151" s="58"/>
      <c r="O151" s="58"/>
      <c r="P151" s="58"/>
      <c r="Q151" s="58"/>
      <c r="R151" s="3"/>
      <c r="S151" s="3"/>
      <c r="W151" s="58"/>
      <c r="X151" s="58"/>
    </row>
    <row r="152" spans="1:24" ht="6.95" customHeight="1" x14ac:dyDescent="0.2">
      <c r="A152" s="42"/>
      <c r="B152" s="89"/>
      <c r="C152" s="43"/>
      <c r="D152" s="3"/>
      <c r="E152" s="3"/>
      <c r="F152" s="3"/>
      <c r="G152" s="3"/>
      <c r="H152" s="3"/>
      <c r="I152" s="3"/>
      <c r="J152" s="58"/>
      <c r="K152" s="58"/>
      <c r="L152" s="58"/>
      <c r="M152" s="58"/>
      <c r="N152" s="58"/>
      <c r="O152" s="58"/>
      <c r="P152" s="58"/>
      <c r="Q152" s="58"/>
      <c r="R152" s="3"/>
      <c r="S152" s="3"/>
      <c r="W152" s="58"/>
      <c r="X152" s="58"/>
    </row>
    <row r="153" spans="1:24" x14ac:dyDescent="0.2">
      <c r="A153" s="44" t="s">
        <v>83</v>
      </c>
      <c r="B153" s="90"/>
      <c r="C153" s="46"/>
      <c r="D153" s="3"/>
      <c r="E153" s="3"/>
      <c r="F153" s="3"/>
      <c r="G153" s="3"/>
      <c r="H153" s="3"/>
      <c r="I153" s="3"/>
      <c r="J153" s="58"/>
      <c r="K153" s="58"/>
      <c r="L153" s="58"/>
      <c r="M153" s="58"/>
      <c r="N153" s="58"/>
      <c r="O153" s="58"/>
      <c r="P153" s="58"/>
      <c r="Q153" s="58"/>
      <c r="R153" s="3"/>
      <c r="W153" s="58"/>
      <c r="X153" s="58"/>
    </row>
    <row r="154" spans="1:24" ht="15.75" x14ac:dyDescent="0.25">
      <c r="A154" s="47" t="s">
        <v>263</v>
      </c>
      <c r="B154" s="90"/>
      <c r="C154" s="63">
        <v>3776516.87</v>
      </c>
      <c r="D154" s="41"/>
      <c r="E154" s="3"/>
      <c r="F154" s="3"/>
      <c r="G154" s="3"/>
      <c r="H154" s="3"/>
      <c r="I154" s="3"/>
      <c r="J154" s="58"/>
      <c r="K154" s="58"/>
      <c r="L154" s="58"/>
      <c r="M154" s="58"/>
      <c r="N154" s="58"/>
      <c r="O154" s="58"/>
      <c r="P154" s="58"/>
      <c r="Q154" s="58"/>
      <c r="R154" s="3"/>
      <c r="S154" s="3"/>
      <c r="W154" s="58"/>
      <c r="X154" s="58"/>
    </row>
    <row r="155" spans="1:24" x14ac:dyDescent="0.2">
      <c r="A155" s="47"/>
      <c r="B155" s="90"/>
      <c r="C155" s="61"/>
      <c r="D155" s="41"/>
      <c r="E155" s="3"/>
      <c r="F155" s="3"/>
      <c r="G155" s="3"/>
      <c r="H155" s="3"/>
      <c r="I155" s="3"/>
      <c r="J155" s="58"/>
      <c r="K155" s="58"/>
      <c r="L155" s="58"/>
      <c r="M155" s="58"/>
      <c r="N155" s="58"/>
      <c r="O155" s="58"/>
      <c r="P155" s="58"/>
      <c r="Q155" s="58"/>
      <c r="R155" s="3"/>
      <c r="W155" s="58"/>
      <c r="X155" s="58"/>
    </row>
    <row r="156" spans="1:24" x14ac:dyDescent="0.2">
      <c r="A156" s="47"/>
      <c r="B156" s="90"/>
      <c r="C156" s="61"/>
      <c r="D156" s="41"/>
      <c r="E156" s="3"/>
      <c r="F156" s="3"/>
      <c r="G156" s="3"/>
      <c r="H156" s="3"/>
      <c r="I156" s="3"/>
      <c r="J156" s="58"/>
      <c r="K156" s="58"/>
      <c r="L156" s="58"/>
      <c r="M156" s="58"/>
      <c r="N156" s="58"/>
      <c r="O156" s="58"/>
      <c r="P156" s="58"/>
      <c r="Q156" s="58"/>
      <c r="R156" s="3"/>
      <c r="W156" s="58"/>
      <c r="X156" s="58"/>
    </row>
    <row r="157" spans="1:24" x14ac:dyDescent="0.2">
      <c r="A157" s="47" t="s">
        <v>84</v>
      </c>
      <c r="B157" s="90"/>
      <c r="C157" s="61">
        <f>S26</f>
        <v>557457.57999999996</v>
      </c>
      <c r="D157" s="41"/>
      <c r="E157" s="3"/>
      <c r="F157" s="3"/>
      <c r="G157" s="3"/>
      <c r="H157" s="3"/>
      <c r="I157" s="3"/>
      <c r="J157" s="58"/>
      <c r="K157" s="58"/>
      <c r="L157" s="58"/>
      <c r="M157" s="58"/>
      <c r="N157" s="58"/>
      <c r="O157" s="58"/>
      <c r="P157" s="58"/>
      <c r="Q157" s="58"/>
      <c r="R157" s="3"/>
      <c r="W157" s="58"/>
      <c r="X157" s="58"/>
    </row>
    <row r="158" spans="1:24" x14ac:dyDescent="0.2">
      <c r="A158" s="47" t="s">
        <v>85</v>
      </c>
      <c r="B158" s="90"/>
      <c r="C158" s="62">
        <f>-S144</f>
        <v>-146000.29999999999</v>
      </c>
      <c r="D158" s="3"/>
      <c r="E158" s="3"/>
      <c r="F158" s="3"/>
      <c r="G158" s="3"/>
      <c r="H158" s="3"/>
      <c r="I158" s="3"/>
      <c r="J158" s="58"/>
      <c r="K158" s="58"/>
      <c r="L158" s="58"/>
      <c r="M158" s="58"/>
      <c r="N158" s="58"/>
      <c r="O158" s="58"/>
      <c r="P158" s="58"/>
      <c r="Q158" s="58"/>
      <c r="R158" s="3"/>
      <c r="W158" s="58"/>
      <c r="X158" s="58"/>
    </row>
    <row r="159" spans="1:24" ht="15.75" x14ac:dyDescent="0.25">
      <c r="A159" s="48" t="s">
        <v>266</v>
      </c>
      <c r="B159" s="91"/>
      <c r="C159" s="63">
        <f>+C157+C158</f>
        <v>411457.27999999997</v>
      </c>
      <c r="D159" s="3"/>
      <c r="E159" s="3"/>
      <c r="F159" s="3"/>
      <c r="G159" s="3"/>
      <c r="H159" s="3"/>
      <c r="I159" s="3"/>
      <c r="J159" s="58"/>
      <c r="K159" s="58"/>
      <c r="L159" s="58"/>
      <c r="M159" s="58"/>
      <c r="N159" s="58"/>
      <c r="O159" s="58"/>
      <c r="P159" s="58"/>
      <c r="Q159" s="58"/>
      <c r="R159" s="3"/>
      <c r="S159" s="3"/>
      <c r="T159" s="3"/>
      <c r="W159" s="58"/>
      <c r="X159" s="58"/>
    </row>
    <row r="160" spans="1:24" ht="15.75" x14ac:dyDescent="0.25">
      <c r="A160" s="48"/>
      <c r="B160" s="91"/>
      <c r="C160" s="63"/>
      <c r="D160" s="3"/>
      <c r="E160" s="3"/>
      <c r="F160" s="3"/>
      <c r="G160" s="3"/>
      <c r="H160" s="3"/>
      <c r="I160" s="3"/>
      <c r="J160" s="58"/>
      <c r="K160" s="58"/>
      <c r="L160" s="58"/>
      <c r="M160" s="58"/>
      <c r="N160" s="58"/>
      <c r="O160" s="58"/>
      <c r="P160" s="58"/>
      <c r="Q160" s="58"/>
      <c r="R160" s="3"/>
      <c r="W160" s="58"/>
      <c r="X160" s="58"/>
    </row>
    <row r="161" spans="1:24" x14ac:dyDescent="0.2">
      <c r="A161" s="47" t="s">
        <v>259</v>
      </c>
      <c r="B161" s="90"/>
      <c r="C161" s="61">
        <v>-1729</v>
      </c>
      <c r="D161" s="3"/>
      <c r="E161" s="3"/>
      <c r="F161" s="3"/>
      <c r="G161" s="3"/>
      <c r="H161" s="3"/>
      <c r="I161" s="3"/>
      <c r="J161" s="58"/>
      <c r="K161" s="58"/>
      <c r="L161" s="58"/>
      <c r="M161" s="58"/>
      <c r="N161" s="58"/>
      <c r="O161" s="58"/>
      <c r="P161" s="58"/>
      <c r="Q161" s="58"/>
      <c r="R161" s="3"/>
      <c r="W161" s="58"/>
      <c r="X161" s="58"/>
    </row>
    <row r="162" spans="1:24" x14ac:dyDescent="0.2">
      <c r="A162" s="44" t="s">
        <v>86</v>
      </c>
      <c r="B162" s="90"/>
      <c r="C162" s="61"/>
      <c r="D162" s="3"/>
      <c r="E162" s="3"/>
      <c r="F162" s="3"/>
      <c r="G162" s="3"/>
      <c r="H162" s="3"/>
      <c r="I162" s="3"/>
      <c r="J162" s="58"/>
      <c r="K162" s="58"/>
      <c r="L162" s="58"/>
      <c r="M162" s="58"/>
      <c r="N162" s="58"/>
      <c r="O162" s="58"/>
      <c r="P162" s="58"/>
      <c r="Q162" s="58"/>
      <c r="R162" s="3"/>
      <c r="W162" s="58"/>
      <c r="X162" s="58"/>
    </row>
    <row r="163" spans="1:24" x14ac:dyDescent="0.2">
      <c r="A163" s="47" t="s">
        <v>258</v>
      </c>
      <c r="B163" s="90"/>
      <c r="C163" s="61">
        <v>321.82</v>
      </c>
      <c r="D163" s="3"/>
      <c r="E163" s="3"/>
      <c r="F163" s="3"/>
      <c r="G163" s="3"/>
      <c r="H163" s="3"/>
      <c r="I163" s="3"/>
      <c r="J163" s="58"/>
      <c r="K163" s="58"/>
      <c r="L163" s="58"/>
      <c r="M163" s="58"/>
      <c r="N163" s="58"/>
      <c r="O163" s="58"/>
      <c r="P163" s="58"/>
      <c r="Q163" s="58"/>
      <c r="R163" s="3"/>
      <c r="W163" s="58"/>
      <c r="X163" s="58"/>
    </row>
    <row r="164" spans="1:24" ht="15" customHeight="1" x14ac:dyDescent="0.2">
      <c r="A164" s="47" t="s">
        <v>261</v>
      </c>
      <c r="B164" s="90"/>
      <c r="C164" s="61">
        <v>-305.77999999999997</v>
      </c>
      <c r="D164" s="3"/>
      <c r="E164" s="3"/>
      <c r="F164" s="3"/>
      <c r="G164" s="3"/>
      <c r="H164" s="3"/>
      <c r="I164" s="3"/>
      <c r="J164" s="58"/>
      <c r="K164" s="58"/>
      <c r="L164" s="58"/>
      <c r="M164" s="58"/>
      <c r="N164" s="58"/>
      <c r="O164" s="58"/>
      <c r="P164" s="58"/>
      <c r="Q164" s="58"/>
      <c r="R164" s="3"/>
      <c r="W164" s="58"/>
      <c r="X164" s="58"/>
    </row>
    <row r="165" spans="1:24" x14ac:dyDescent="0.2">
      <c r="A165" s="47" t="s">
        <v>146</v>
      </c>
      <c r="B165" s="90"/>
      <c r="C165" s="61">
        <v>-11475.98</v>
      </c>
      <c r="D165" s="67"/>
      <c r="E165" s="3"/>
      <c r="F165" s="3"/>
      <c r="G165" s="3"/>
      <c r="H165" s="3"/>
      <c r="I165" s="3"/>
      <c r="J165" s="58"/>
      <c r="K165" s="58"/>
      <c r="L165" s="58"/>
      <c r="M165" s="58"/>
      <c r="N165" s="58"/>
      <c r="O165" s="58"/>
      <c r="P165" s="58"/>
      <c r="Q165" s="58"/>
      <c r="R165" s="3"/>
      <c r="W165" s="58"/>
      <c r="X165" s="58"/>
    </row>
    <row r="166" spans="1:24" x14ac:dyDescent="0.2">
      <c r="A166" s="47" t="s">
        <v>255</v>
      </c>
      <c r="B166" s="90"/>
      <c r="C166" s="61">
        <v>-702.4</v>
      </c>
      <c r="D166" s="67"/>
      <c r="E166" s="3"/>
      <c r="F166" s="3"/>
      <c r="G166" s="3"/>
      <c r="H166" s="3"/>
      <c r="I166" s="3"/>
      <c r="J166" s="58"/>
      <c r="K166" s="58"/>
      <c r="L166" s="58"/>
      <c r="M166" s="58"/>
      <c r="N166" s="58"/>
      <c r="O166" s="58"/>
      <c r="P166" s="58"/>
      <c r="Q166" s="58"/>
      <c r="R166" s="3"/>
      <c r="W166" s="58"/>
      <c r="X166" s="58"/>
    </row>
    <row r="167" spans="1:24" x14ac:dyDescent="0.2">
      <c r="A167" s="47" t="s">
        <v>145</v>
      </c>
      <c r="B167" s="90"/>
      <c r="C167" s="62">
        <v>-1069.03</v>
      </c>
      <c r="D167" s="68"/>
      <c r="E167" s="3"/>
      <c r="F167" s="3"/>
      <c r="G167" s="3"/>
      <c r="H167" s="3"/>
      <c r="I167" s="3"/>
      <c r="J167" s="58"/>
      <c r="K167" s="58"/>
      <c r="L167" s="58"/>
      <c r="M167" s="58"/>
      <c r="N167" s="58"/>
      <c r="O167" s="58"/>
      <c r="P167" s="58"/>
      <c r="Q167" s="58"/>
      <c r="R167" s="3"/>
      <c r="W167" s="58"/>
      <c r="X167" s="58"/>
    </row>
    <row r="168" spans="1:24" ht="18.75" customHeight="1" x14ac:dyDescent="0.25">
      <c r="A168" s="48" t="s">
        <v>264</v>
      </c>
      <c r="B168" s="91" t="s">
        <v>260</v>
      </c>
      <c r="C168" s="63">
        <f>SUM(C161:C167)</f>
        <v>-14960.369999999999</v>
      </c>
      <c r="D168" s="69"/>
      <c r="E168" s="70"/>
      <c r="F168" s="3"/>
      <c r="G168" s="3"/>
      <c r="H168" s="3"/>
      <c r="I168" s="3"/>
      <c r="J168" s="58"/>
      <c r="K168" s="58"/>
      <c r="L168" s="58"/>
      <c r="M168" s="58"/>
      <c r="N168" s="58"/>
      <c r="O168" s="58"/>
      <c r="P168" s="58"/>
      <c r="Q168" s="58"/>
      <c r="R168" s="3"/>
      <c r="W168" s="58"/>
      <c r="X168" s="58"/>
    </row>
    <row r="169" spans="1:24" ht="25.5" customHeight="1" thickBot="1" x14ac:dyDescent="0.3">
      <c r="A169" s="50" t="s">
        <v>265</v>
      </c>
      <c r="B169" s="92"/>
      <c r="C169" s="60">
        <f>+C154+C159+C168</f>
        <v>4173013.78</v>
      </c>
      <c r="D169" s="103"/>
      <c r="E169" s="3"/>
      <c r="F169" s="3"/>
      <c r="G169" s="3"/>
      <c r="H169" s="3"/>
      <c r="I169" s="3"/>
      <c r="J169" s="58"/>
      <c r="K169" s="58"/>
      <c r="L169" s="58"/>
      <c r="M169" s="58"/>
      <c r="N169" s="58"/>
      <c r="O169" s="58"/>
      <c r="P169" s="58"/>
      <c r="Q169" s="58"/>
      <c r="R169" s="3"/>
      <c r="U169" s="3"/>
      <c r="W169" s="58"/>
      <c r="X169" s="58"/>
    </row>
    <row r="170" spans="1:24" ht="25.5" customHeight="1" x14ac:dyDescent="0.2">
      <c r="A170" s="45"/>
      <c r="B170" s="93"/>
      <c r="C170" s="3"/>
      <c r="D170" s="3"/>
      <c r="E170" s="3"/>
      <c r="F170" s="3"/>
      <c r="G170" s="3"/>
      <c r="H170" s="3"/>
      <c r="I170" s="3"/>
      <c r="J170" s="58"/>
      <c r="K170" s="58"/>
      <c r="L170" s="58"/>
      <c r="M170" s="58"/>
      <c r="N170" s="58"/>
      <c r="O170" s="58"/>
      <c r="P170" s="58"/>
      <c r="Q170" s="58"/>
      <c r="R170" s="3"/>
      <c r="W170" s="58"/>
      <c r="X170" s="58"/>
    </row>
    <row r="171" spans="1:24" x14ac:dyDescent="0.2">
      <c r="C171" s="11"/>
      <c r="D171" s="3"/>
      <c r="R171" s="3"/>
    </row>
    <row r="172" spans="1:24" x14ac:dyDescent="0.2">
      <c r="C172" s="11"/>
      <c r="D172" s="3"/>
      <c r="R172" s="3"/>
    </row>
    <row r="173" spans="1:24" x14ac:dyDescent="0.2">
      <c r="C173" s="11"/>
      <c r="D173" s="3"/>
    </row>
    <row r="174" spans="1:24" x14ac:dyDescent="0.2">
      <c r="C174" s="11"/>
      <c r="D174" s="3"/>
    </row>
    <row r="175" spans="1:24" x14ac:dyDescent="0.2">
      <c r="D175" s="3"/>
    </row>
    <row r="176" spans="1:24" x14ac:dyDescent="0.2">
      <c r="D176" s="3"/>
    </row>
    <row r="177" spans="2:24" x14ac:dyDescent="0.2">
      <c r="B177" s="94" t="s">
        <v>240</v>
      </c>
      <c r="C177" s="72" t="s">
        <v>241</v>
      </c>
      <c r="E177" s="72"/>
      <c r="G177" s="71" t="s">
        <v>242</v>
      </c>
      <c r="J177" s="72"/>
      <c r="K177" s="72" t="s">
        <v>252</v>
      </c>
      <c r="P177" s="72"/>
      <c r="Q177" s="72"/>
    </row>
    <row r="178" spans="2:24" x14ac:dyDescent="0.2">
      <c r="B178" s="94" t="s">
        <v>87</v>
      </c>
      <c r="C178" s="72" t="s">
        <v>243</v>
      </c>
      <c r="E178" s="72"/>
      <c r="G178" s="71" t="s">
        <v>238</v>
      </c>
      <c r="J178" s="71"/>
      <c r="K178" s="71" t="s">
        <v>234</v>
      </c>
      <c r="P178" s="71"/>
      <c r="Q178" s="71"/>
    </row>
    <row r="181" spans="2:24" ht="30" x14ac:dyDescent="0.2">
      <c r="B181" s="86" t="s">
        <v>242</v>
      </c>
      <c r="D181" s="45" t="s">
        <v>252</v>
      </c>
    </row>
    <row r="182" spans="2:24" x14ac:dyDescent="0.2">
      <c r="B182" s="86" t="s">
        <v>238</v>
      </c>
      <c r="D182" s="45" t="s">
        <v>234</v>
      </c>
      <c r="I182" s="3"/>
      <c r="K182" s="58"/>
      <c r="M182" s="58"/>
      <c r="N182" s="58"/>
      <c r="O182" s="58"/>
      <c r="P182" s="58"/>
      <c r="Q182" s="58"/>
      <c r="R182" s="3"/>
      <c r="X182" s="58"/>
    </row>
    <row r="183" spans="2:24" x14ac:dyDescent="0.2">
      <c r="I183" s="3"/>
      <c r="K183" s="58"/>
      <c r="M183" s="58"/>
      <c r="N183" s="58"/>
      <c r="O183" s="58"/>
      <c r="P183" s="58"/>
      <c r="Q183" s="58"/>
      <c r="X183" s="58"/>
    </row>
    <row r="184" spans="2:24" x14ac:dyDescent="0.2">
      <c r="G184" s="51"/>
      <c r="I184" s="51"/>
      <c r="K184" s="59"/>
      <c r="M184" s="59"/>
      <c r="N184" s="59"/>
      <c r="O184" s="59"/>
      <c r="P184" s="59"/>
      <c r="Q184" s="59"/>
      <c r="X184" s="59"/>
    </row>
    <row r="185" spans="2:24" x14ac:dyDescent="0.2">
      <c r="G185" s="51"/>
      <c r="I185" s="51"/>
      <c r="K185" s="59"/>
      <c r="M185" s="59"/>
      <c r="N185" s="59"/>
      <c r="O185" s="59"/>
      <c r="P185" s="59"/>
      <c r="Q185" s="59"/>
      <c r="R185" s="3"/>
      <c r="X185" s="59"/>
    </row>
    <row r="186" spans="2:24" x14ac:dyDescent="0.2">
      <c r="G186" s="51"/>
      <c r="R186" s="3"/>
    </row>
    <row r="187" spans="2:24" x14ac:dyDescent="0.2">
      <c r="G187" s="51"/>
    </row>
    <row r="188" spans="2:24" x14ac:dyDescent="0.2">
      <c r="G188" s="51"/>
    </row>
    <row r="189" spans="2:24" x14ac:dyDescent="0.2">
      <c r="G189" s="51"/>
      <c r="R189" s="3"/>
    </row>
    <row r="190" spans="2:24" x14ac:dyDescent="0.2">
      <c r="G190" s="51"/>
    </row>
    <row r="191" spans="2:24" x14ac:dyDescent="0.2">
      <c r="G191" s="51"/>
    </row>
    <row r="192" spans="2:24" x14ac:dyDescent="0.2">
      <c r="G192" s="51"/>
    </row>
    <row r="193" spans="7:7" x14ac:dyDescent="0.2">
      <c r="G193" s="51"/>
    </row>
    <row r="194" spans="7:7" x14ac:dyDescent="0.2">
      <c r="G194" s="51"/>
    </row>
    <row r="195" spans="7:7" x14ac:dyDescent="0.2">
      <c r="G195" s="51"/>
    </row>
    <row r="196" spans="7:7" x14ac:dyDescent="0.2">
      <c r="G196" s="51"/>
    </row>
    <row r="197" spans="7:7" x14ac:dyDescent="0.2">
      <c r="G197" s="51"/>
    </row>
    <row r="198" spans="7:7" x14ac:dyDescent="0.2">
      <c r="G198" s="51"/>
    </row>
    <row r="199" spans="7:7" x14ac:dyDescent="0.2">
      <c r="G199" s="51"/>
    </row>
    <row r="200" spans="7:7" x14ac:dyDescent="0.2">
      <c r="G200" s="51"/>
    </row>
    <row r="201" spans="7:7" x14ac:dyDescent="0.2">
      <c r="G201" s="51"/>
    </row>
  </sheetData>
  <mergeCells count="7">
    <mergeCell ref="S6:S7"/>
    <mergeCell ref="P6:Q6"/>
    <mergeCell ref="B6:B7"/>
    <mergeCell ref="H6:I6"/>
    <mergeCell ref="J6:K6"/>
    <mergeCell ref="L6:M6"/>
    <mergeCell ref="N6:O6"/>
  </mergeCells>
  <pageMargins left="1.2204724409448819" right="0.23622047244094491" top="0.74803149606299213" bottom="0.74803149606299213" header="0.31496062992125984" footer="0.31496062992125984"/>
  <pageSetup scale="60" fitToHeight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5841D-DBB2-4AE0-92F1-F615501EFCF3}">
  <dimension ref="A1:Y206"/>
  <sheetViews>
    <sheetView zoomScale="110" zoomScaleNormal="110" workbookViewId="0">
      <pane xSplit="2" ySplit="7" topLeftCell="C148" activePane="bottomRight" state="frozen"/>
      <selection pane="topRight" activeCell="C1" sqref="C1"/>
      <selection pane="bottomLeft" activeCell="A8" sqref="A8"/>
      <selection pane="bottomRight" activeCell="T71" sqref="T71:T82"/>
    </sheetView>
  </sheetViews>
  <sheetFormatPr baseColWidth="10" defaultColWidth="11.42578125" defaultRowHeight="15" x14ac:dyDescent="0.2"/>
  <cols>
    <col min="1" max="1" width="13.42578125" style="45" customWidth="1"/>
    <col min="2" max="2" width="50.7109375" style="90" customWidth="1"/>
    <col min="3" max="3" width="16.42578125" style="45" customWidth="1"/>
    <col min="4" max="4" width="18" style="45" customWidth="1"/>
    <col min="5" max="5" width="15.28515625" style="45" customWidth="1"/>
    <col min="6" max="6" width="22.85546875" style="45" hidden="1" customWidth="1"/>
    <col min="7" max="7" width="14.5703125" style="45" hidden="1" customWidth="1"/>
    <col min="8" max="8" width="16.42578125" style="45" hidden="1" customWidth="1"/>
    <col min="9" max="9" width="14.140625" style="45" hidden="1" customWidth="1"/>
    <col min="10" max="10" width="13.140625" style="45" hidden="1" customWidth="1"/>
    <col min="11" max="11" width="14.7109375" style="45" hidden="1" customWidth="1"/>
    <col min="12" max="12" width="13.42578125" style="45" hidden="1" customWidth="1"/>
    <col min="13" max="17" width="14.42578125" style="45" hidden="1" customWidth="1"/>
    <col min="18" max="20" width="16.42578125" style="45" customWidth="1"/>
    <col min="21" max="21" width="10.7109375" style="45" customWidth="1"/>
    <col min="22" max="22" width="18.140625" style="9" customWidth="1"/>
    <col min="23" max="23" width="16.7109375" style="45" customWidth="1"/>
    <col min="24" max="24" width="18.28515625" style="45" customWidth="1"/>
    <col min="25" max="25" width="14.140625" style="9" bestFit="1" customWidth="1"/>
    <col min="26" max="16384" width="11.42578125" style="9"/>
  </cols>
  <sheetData>
    <row r="1" spans="1:24" ht="15.75" x14ac:dyDescent="0.25">
      <c r="A1" s="52" t="s">
        <v>0</v>
      </c>
      <c r="B1" s="115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49"/>
      <c r="W1" s="52"/>
      <c r="X1" s="52"/>
    </row>
    <row r="2" spans="1:24" ht="15.75" x14ac:dyDescent="0.25">
      <c r="A2" s="52" t="s">
        <v>1</v>
      </c>
      <c r="B2" s="115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  <c r="W2" s="52"/>
      <c r="X2" s="52"/>
    </row>
    <row r="3" spans="1:24" ht="15.75" x14ac:dyDescent="0.25">
      <c r="A3" s="52" t="s">
        <v>262</v>
      </c>
      <c r="B3" s="115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49"/>
      <c r="W3" s="52"/>
      <c r="X3" s="52"/>
    </row>
    <row r="4" spans="1:24" ht="15.75" x14ac:dyDescent="0.25">
      <c r="A4" s="52" t="s">
        <v>2</v>
      </c>
      <c r="B4" s="115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9"/>
      <c r="W4" s="52"/>
      <c r="X4" s="52"/>
    </row>
    <row r="5" spans="1:24" ht="16.5" thickBot="1" x14ac:dyDescent="0.3">
      <c r="A5" s="49"/>
      <c r="B5" s="91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W5" s="49"/>
      <c r="X5" s="49"/>
    </row>
    <row r="6" spans="1:24" ht="16.5" thickBot="1" x14ac:dyDescent="0.3">
      <c r="A6" s="116" t="s">
        <v>3</v>
      </c>
      <c r="B6" s="165" t="s">
        <v>4</v>
      </c>
      <c r="C6" s="116" t="s">
        <v>5</v>
      </c>
      <c r="D6" s="117" t="s">
        <v>6</v>
      </c>
      <c r="E6" s="118"/>
      <c r="F6" s="117" t="s">
        <v>6</v>
      </c>
      <c r="G6" s="118"/>
      <c r="H6" s="157" t="s">
        <v>7</v>
      </c>
      <c r="I6" s="158"/>
      <c r="J6" s="157" t="s">
        <v>247</v>
      </c>
      <c r="K6" s="158"/>
      <c r="L6" s="157" t="s">
        <v>233</v>
      </c>
      <c r="M6" s="158"/>
      <c r="N6" s="157" t="s">
        <v>249</v>
      </c>
      <c r="O6" s="158"/>
      <c r="P6" s="157" t="s">
        <v>256</v>
      </c>
      <c r="Q6" s="158"/>
      <c r="R6" s="116" t="s">
        <v>5</v>
      </c>
      <c r="S6" s="163" t="s">
        <v>257</v>
      </c>
      <c r="T6" s="116" t="s">
        <v>8</v>
      </c>
      <c r="U6" s="116" t="s">
        <v>9</v>
      </c>
    </row>
    <row r="7" spans="1:24" ht="16.5" thickBot="1" x14ac:dyDescent="0.3">
      <c r="A7" s="119" t="s">
        <v>10</v>
      </c>
      <c r="B7" s="166"/>
      <c r="C7" s="119" t="s">
        <v>11</v>
      </c>
      <c r="D7" s="53" t="s">
        <v>12</v>
      </c>
      <c r="E7" s="53" t="s">
        <v>13</v>
      </c>
      <c r="F7" s="53" t="s">
        <v>12</v>
      </c>
      <c r="G7" s="53" t="s">
        <v>13</v>
      </c>
      <c r="H7" s="53" t="s">
        <v>12</v>
      </c>
      <c r="I7" s="64" t="s">
        <v>13</v>
      </c>
      <c r="J7" s="53" t="s">
        <v>12</v>
      </c>
      <c r="K7" s="64" t="s">
        <v>13</v>
      </c>
      <c r="L7" s="53" t="s">
        <v>12</v>
      </c>
      <c r="M7" s="64" t="s">
        <v>13</v>
      </c>
      <c r="N7" s="53" t="s">
        <v>12</v>
      </c>
      <c r="O7" s="64" t="s">
        <v>13</v>
      </c>
      <c r="P7" s="53" t="s">
        <v>12</v>
      </c>
      <c r="Q7" s="64" t="s">
        <v>13</v>
      </c>
      <c r="R7" s="119" t="s">
        <v>14</v>
      </c>
      <c r="S7" s="164"/>
      <c r="T7" s="119" t="s">
        <v>15</v>
      </c>
      <c r="U7" s="119" t="s">
        <v>16</v>
      </c>
    </row>
    <row r="8" spans="1:24" ht="15.95" customHeight="1" x14ac:dyDescent="0.25">
      <c r="A8" s="120"/>
      <c r="B8" s="121"/>
      <c r="C8" s="105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105"/>
      <c r="S8" s="105"/>
      <c r="T8" s="105"/>
      <c r="U8" s="122"/>
    </row>
    <row r="9" spans="1:24" ht="15.95" customHeight="1" x14ac:dyDescent="0.25">
      <c r="A9" s="123" t="s">
        <v>267</v>
      </c>
      <c r="B9" s="124" t="s">
        <v>176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106"/>
    </row>
    <row r="10" spans="1:24" ht="15.95" customHeight="1" x14ac:dyDescent="0.25">
      <c r="A10" s="125" t="s">
        <v>17</v>
      </c>
      <c r="B10" s="84" t="s">
        <v>177</v>
      </c>
      <c r="C10" s="38">
        <v>37000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C10+D10-E10+F10-G10+H10-I10+J10-K10+L10-M10+N10-O10+P10-Q10</f>
        <v>37000</v>
      </c>
      <c r="S10" s="38">
        <f>+'[1]ING FEBRERO 2025'!$Q$9</f>
        <v>22000</v>
      </c>
      <c r="T10" s="38">
        <f t="shared" ref="T10:T22" si="0">R10-S10</f>
        <v>15000</v>
      </c>
      <c r="U10" s="107">
        <f>S10/$S$26</f>
        <v>1.4103808763687499E-2</v>
      </c>
    </row>
    <row r="11" spans="1:24" ht="15.95" hidden="1" customHeight="1" x14ac:dyDescent="0.25">
      <c r="A11" s="125" t="s">
        <v>26</v>
      </c>
      <c r="B11" s="84" t="s">
        <v>27</v>
      </c>
      <c r="C11" s="38"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>
        <f>C11+D11-E11+F11-G11+J11-K11</f>
        <v>0</v>
      </c>
      <c r="S11" s="38"/>
      <c r="T11" s="38">
        <v>0</v>
      </c>
      <c r="U11" s="107"/>
    </row>
    <row r="12" spans="1:24" ht="15.75" customHeight="1" x14ac:dyDescent="0.25">
      <c r="A12" s="125" t="s">
        <v>18</v>
      </c>
      <c r="B12" s="84" t="s">
        <v>178</v>
      </c>
      <c r="C12" s="38">
        <v>54345.41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f t="shared" ref="R12:R25" si="1">C12+D12-E12+F12-G12+H12-I12+J12-K12+L12-M12+N12-O12+P12-Q12</f>
        <v>54345.41</v>
      </c>
      <c r="S12" s="38">
        <f>+'[1]ING FEBRERO 2025'!$Q$11</f>
        <v>10248.540000000001</v>
      </c>
      <c r="T12" s="38">
        <f t="shared" si="0"/>
        <v>44096.87</v>
      </c>
      <c r="U12" s="107">
        <f>S12/$S$26</f>
        <v>6.5701567394091769E-3</v>
      </c>
      <c r="V12" s="96"/>
      <c r="W12" s="96"/>
    </row>
    <row r="13" spans="1:24" ht="31.5" customHeight="1" x14ac:dyDescent="0.25">
      <c r="A13" s="125" t="s">
        <v>19</v>
      </c>
      <c r="B13" s="84" t="s">
        <v>179</v>
      </c>
      <c r="C13" s="38">
        <v>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>
        <f t="shared" si="1"/>
        <v>0</v>
      </c>
      <c r="S13" s="38">
        <f>+'[1]ING FEBRERO 2025'!$Q$12</f>
        <v>0</v>
      </c>
      <c r="T13" s="38">
        <f>R13-S13</f>
        <v>0</v>
      </c>
      <c r="U13" s="107">
        <f>S13/$S$26</f>
        <v>0</v>
      </c>
      <c r="W13" s="96"/>
    </row>
    <row r="14" spans="1:24" ht="15.95" customHeight="1" x14ac:dyDescent="0.25">
      <c r="A14" s="125"/>
      <c r="B14" s="124" t="s">
        <v>180</v>
      </c>
      <c r="C14" s="38"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>
        <f t="shared" si="1"/>
        <v>0</v>
      </c>
      <c r="S14" s="38"/>
      <c r="T14" s="38"/>
      <c r="U14" s="107"/>
      <c r="W14" s="96"/>
    </row>
    <row r="15" spans="1:24" ht="15.95" customHeight="1" x14ac:dyDescent="0.25">
      <c r="A15" s="125" t="s">
        <v>181</v>
      </c>
      <c r="B15" s="84" t="s">
        <v>229</v>
      </c>
      <c r="C15" s="38">
        <v>62490.75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f t="shared" si="1"/>
        <v>62490.75</v>
      </c>
      <c r="S15" s="38">
        <f>+'[1]ING FEBRERO 2025'!$Q$17</f>
        <v>28919.200000000001</v>
      </c>
      <c r="T15" s="38">
        <f t="shared" si="0"/>
        <v>33571.550000000003</v>
      </c>
      <c r="U15" s="107">
        <f>S15/$S$26</f>
        <v>1.8539584836310526E-2</v>
      </c>
      <c r="V15" s="96"/>
      <c r="W15" s="96"/>
    </row>
    <row r="16" spans="1:24" ht="15.95" customHeight="1" x14ac:dyDescent="0.25">
      <c r="A16" s="123" t="s">
        <v>226</v>
      </c>
      <c r="B16" s="124" t="s">
        <v>227</v>
      </c>
      <c r="C16" s="38"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f t="shared" si="1"/>
        <v>0</v>
      </c>
      <c r="S16" s="38"/>
      <c r="T16" s="38"/>
      <c r="U16" s="107"/>
      <c r="W16" s="96"/>
    </row>
    <row r="17" spans="1:25" ht="15.95" customHeight="1" x14ac:dyDescent="0.25">
      <c r="A17" s="123" t="s">
        <v>228</v>
      </c>
      <c r="B17" s="124" t="s">
        <v>225</v>
      </c>
      <c r="C17" s="38">
        <v>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>
        <f t="shared" si="1"/>
        <v>0</v>
      </c>
      <c r="S17" s="38"/>
      <c r="T17" s="38"/>
      <c r="U17" s="107"/>
      <c r="W17" s="96"/>
    </row>
    <row r="18" spans="1:25" ht="15.95" customHeight="1" x14ac:dyDescent="0.25">
      <c r="A18" s="125" t="s">
        <v>20</v>
      </c>
      <c r="B18" s="84" t="s">
        <v>21</v>
      </c>
      <c r="C18" s="38">
        <v>4008096.55</v>
      </c>
      <c r="D18" s="38">
        <v>763886.76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f t="shared" si="1"/>
        <v>4771983.3099999996</v>
      </c>
      <c r="S18" s="38">
        <f>+'[1]ING FEBRERO 2025'!$Q$23</f>
        <v>1262185.7999999998</v>
      </c>
      <c r="T18" s="38">
        <f t="shared" si="0"/>
        <v>3509797.51</v>
      </c>
      <c r="U18" s="107">
        <f>S18/$S$26</f>
        <v>0.80916487033826889</v>
      </c>
      <c r="V18" s="96"/>
      <c r="W18" s="96"/>
    </row>
    <row r="19" spans="1:25" ht="15.95" customHeight="1" x14ac:dyDescent="0.25">
      <c r="A19" s="125" t="s">
        <v>22</v>
      </c>
      <c r="B19" s="84" t="s">
        <v>29</v>
      </c>
      <c r="C19" s="38">
        <v>276759.92</v>
      </c>
      <c r="D19" s="38">
        <v>232458.67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>
        <f t="shared" si="1"/>
        <v>509218.58999999997</v>
      </c>
      <c r="S19" s="38">
        <f>+'[1]ING FEBRERO 2025'!$Q$24</f>
        <v>0</v>
      </c>
      <c r="T19" s="38">
        <f t="shared" si="0"/>
        <v>509218.58999999997</v>
      </c>
      <c r="U19" s="107">
        <f>S19/$S$26</f>
        <v>0</v>
      </c>
      <c r="W19" s="96"/>
    </row>
    <row r="20" spans="1:25" ht="15.95" customHeight="1" x14ac:dyDescent="0.25">
      <c r="A20" s="125" t="s">
        <v>23</v>
      </c>
      <c r="B20" s="84" t="s">
        <v>24</v>
      </c>
      <c r="C20" s="38">
        <v>4780366.45</v>
      </c>
      <c r="D20" s="38">
        <v>26712.06</v>
      </c>
      <c r="E20" s="38"/>
      <c r="F20" s="38"/>
      <c r="G20" s="38"/>
      <c r="H20" s="38"/>
      <c r="I20" s="38"/>
      <c r="J20" s="38"/>
      <c r="K20" s="38"/>
      <c r="L20" s="38"/>
      <c r="M20" s="38"/>
      <c r="N20" s="55"/>
      <c r="O20" s="38"/>
      <c r="P20" s="55"/>
      <c r="Q20" s="38"/>
      <c r="R20" s="38">
        <f t="shared" si="1"/>
        <v>4807078.51</v>
      </c>
      <c r="S20" s="38">
        <f>+'[1]ING FEBRERO 2025'!$Q$25</f>
        <v>236508.79</v>
      </c>
      <c r="T20" s="38">
        <f t="shared" si="0"/>
        <v>4570569.72</v>
      </c>
      <c r="U20" s="107">
        <f>S20/$S$26</f>
        <v>0.15162157932232392</v>
      </c>
      <c r="W20" s="96"/>
    </row>
    <row r="21" spans="1:25" ht="15.95" customHeight="1" x14ac:dyDescent="0.25">
      <c r="A21" s="125" t="s">
        <v>25</v>
      </c>
      <c r="B21" s="84" t="s">
        <v>253</v>
      </c>
      <c r="C21" s="38">
        <v>20000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>
        <f t="shared" si="1"/>
        <v>20000</v>
      </c>
      <c r="S21" s="38">
        <f>+'[1]ING FEBRERO 2025'!$Q$26</f>
        <v>0</v>
      </c>
      <c r="T21" s="38">
        <f t="shared" si="0"/>
        <v>20000</v>
      </c>
      <c r="U21" s="107">
        <f>S21/$S$26</f>
        <v>0</v>
      </c>
      <c r="W21" s="96"/>
    </row>
    <row r="22" spans="1:25" ht="15.95" customHeight="1" x14ac:dyDescent="0.25">
      <c r="A22" s="126" t="s">
        <v>28</v>
      </c>
      <c r="B22" s="127" t="s">
        <v>30</v>
      </c>
      <c r="C22" s="55">
        <v>0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38">
        <f t="shared" si="1"/>
        <v>0</v>
      </c>
      <c r="S22" s="38">
        <f>+'[1]ING FEBRERO 2025'!$Q$26</f>
        <v>0</v>
      </c>
      <c r="T22" s="38">
        <f t="shared" si="0"/>
        <v>0</v>
      </c>
      <c r="U22" s="107">
        <f>S22/$S$26</f>
        <v>0</v>
      </c>
      <c r="V22" s="96"/>
      <c r="W22" s="96"/>
    </row>
    <row r="23" spans="1:25" ht="15.95" customHeight="1" x14ac:dyDescent="0.25">
      <c r="A23" s="123"/>
      <c r="B23" s="124" t="s">
        <v>182</v>
      </c>
      <c r="C23" s="108">
        <v>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 t="shared" si="1"/>
        <v>0</v>
      </c>
      <c r="S23" s="38"/>
      <c r="T23" s="108"/>
      <c r="U23" s="107"/>
      <c r="W23" s="96"/>
    </row>
    <row r="24" spans="1:25" ht="15.95" customHeight="1" x14ac:dyDescent="0.25">
      <c r="A24" s="125" t="s">
        <v>185</v>
      </c>
      <c r="B24" s="84" t="s">
        <v>186</v>
      </c>
      <c r="C24" s="38">
        <v>260547.84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 t="shared" si="1"/>
        <v>260547.84</v>
      </c>
      <c r="S24" s="38"/>
      <c r="T24" s="38">
        <f>R24-S24</f>
        <v>260547.84</v>
      </c>
      <c r="U24" s="107">
        <f>S24/$S$26</f>
        <v>0</v>
      </c>
      <c r="W24" s="96"/>
    </row>
    <row r="25" spans="1:25" ht="15.95" customHeight="1" thickBot="1" x14ac:dyDescent="0.3">
      <c r="A25" s="125" t="s">
        <v>184</v>
      </c>
      <c r="B25" s="84" t="s">
        <v>183</v>
      </c>
      <c r="C25" s="38">
        <v>2274050.3800000004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>
        <f t="shared" si="1"/>
        <v>2274050.3800000004</v>
      </c>
      <c r="S25" s="38"/>
      <c r="T25" s="38">
        <f>R25-S25</f>
        <v>2274050.3800000004</v>
      </c>
      <c r="U25" s="107">
        <f>S25/$S$26</f>
        <v>0</v>
      </c>
      <c r="V25" s="11"/>
      <c r="W25" s="96"/>
    </row>
    <row r="26" spans="1:25" ht="18" customHeight="1" thickBot="1" x14ac:dyDescent="0.3">
      <c r="A26" s="128"/>
      <c r="B26" s="129" t="s">
        <v>31</v>
      </c>
      <c r="C26" s="56">
        <f>SUM(C9:C25)</f>
        <v>11773657.300000001</v>
      </c>
      <c r="D26" s="56">
        <f>SUM(D9:D25)</f>
        <v>1023057.4900000001</v>
      </c>
      <c r="E26" s="56">
        <f>SUM(E9:E25)</f>
        <v>0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>
        <f>SUM(R9:R25)</f>
        <v>12796714.790000001</v>
      </c>
      <c r="S26" s="56">
        <f>SUM(S10:S25)</f>
        <v>1559862.3299999998</v>
      </c>
      <c r="T26" s="56">
        <f>SUM(T9:T25)</f>
        <v>11236852.459999999</v>
      </c>
      <c r="U26" s="106">
        <f>+S26/R26</f>
        <v>0.12189552987607062</v>
      </c>
      <c r="W26" s="96"/>
    </row>
    <row r="27" spans="1:25" ht="15.95" customHeight="1" x14ac:dyDescent="0.2">
      <c r="A27" s="130"/>
      <c r="B27" s="131"/>
      <c r="C27" s="54"/>
      <c r="D27" s="54"/>
      <c r="E27" s="54"/>
      <c r="F27" s="109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110"/>
      <c r="Y27" s="11"/>
    </row>
    <row r="28" spans="1:25" ht="15.95" customHeight="1" x14ac:dyDescent="0.25">
      <c r="A28" s="123" t="s">
        <v>32</v>
      </c>
      <c r="B28" s="124" t="s">
        <v>33</v>
      </c>
      <c r="C28" s="10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111"/>
    </row>
    <row r="29" spans="1:25" ht="15.95" customHeight="1" x14ac:dyDescent="0.25">
      <c r="A29" s="123"/>
      <c r="B29" s="124"/>
      <c r="C29" s="10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111"/>
    </row>
    <row r="30" spans="1:25" ht="15.95" customHeight="1" x14ac:dyDescent="0.25">
      <c r="A30" s="132">
        <v>0</v>
      </c>
      <c r="B30" s="124" t="s">
        <v>34</v>
      </c>
      <c r="C30" s="10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111"/>
    </row>
    <row r="31" spans="1:25" ht="15.95" customHeight="1" x14ac:dyDescent="0.25">
      <c r="A31" s="37" t="s">
        <v>35</v>
      </c>
      <c r="B31" s="84" t="s">
        <v>148</v>
      </c>
      <c r="C31" s="38">
        <v>846201.45000000007</v>
      </c>
      <c r="D31" s="38">
        <v>60000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 t="shared" ref="R31:R94" si="2">C31+D31-E31+F31-G31+H31-I31+J31-K31+L31-M31+N31-O31+P31-Q31</f>
        <v>906201.45000000007</v>
      </c>
      <c r="S31" s="38">
        <f>+'[1]EGR FEBRERO 2025'!$Q$9</f>
        <v>139102.70000000001</v>
      </c>
      <c r="T31" s="38">
        <f t="shared" ref="T31:T100" si="3">R31-S31</f>
        <v>767098.75</v>
      </c>
      <c r="U31" s="107">
        <f>S31/$S$144</f>
        <v>0.10401051217057142</v>
      </c>
    </row>
    <row r="32" spans="1:25" ht="30.75" customHeight="1" x14ac:dyDescent="0.25">
      <c r="A32" s="37" t="s">
        <v>36</v>
      </c>
      <c r="B32" s="84" t="s">
        <v>149</v>
      </c>
      <c r="C32" s="38">
        <v>13700</v>
      </c>
      <c r="D32" s="38">
        <v>22500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 t="shared" si="2"/>
        <v>36200</v>
      </c>
      <c r="S32" s="38">
        <f>+'[1]EGR FEBRERO 2025'!$Q$10</f>
        <v>750</v>
      </c>
      <c r="T32" s="38">
        <f t="shared" si="3"/>
        <v>35450</v>
      </c>
      <c r="U32" s="107">
        <f>S32/$S$144</f>
        <v>5.6079345784034785E-4</v>
      </c>
    </row>
    <row r="33" spans="1:23" ht="31.5" customHeight="1" x14ac:dyDescent="0.25">
      <c r="A33" s="37" t="s">
        <v>37</v>
      </c>
      <c r="B33" s="84" t="s">
        <v>150</v>
      </c>
      <c r="C33" s="38">
        <v>322100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>
        <f t="shared" si="2"/>
        <v>322100</v>
      </c>
      <c r="S33" s="38">
        <f>+'[1]EGR FEBRERO 2025'!$Q$11</f>
        <v>48925.660000000011</v>
      </c>
      <c r="T33" s="38">
        <f t="shared" si="3"/>
        <v>273174.33999999997</v>
      </c>
      <c r="U33" s="107">
        <f>S33/$S$144</f>
        <v>3.6582920064694935E-2</v>
      </c>
    </row>
    <row r="34" spans="1:23" ht="15.95" customHeight="1" x14ac:dyDescent="0.3">
      <c r="A34" s="37" t="s">
        <v>239</v>
      </c>
      <c r="B34" s="133" t="s">
        <v>254</v>
      </c>
      <c r="C34" s="38">
        <v>0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 t="shared" si="2"/>
        <v>0</v>
      </c>
      <c r="S34" s="38">
        <f>+'[1]EGR FEBRERO 2025'!$Q$12</f>
        <v>0</v>
      </c>
      <c r="T34" s="38">
        <f t="shared" si="3"/>
        <v>0</v>
      </c>
      <c r="U34" s="107"/>
    </row>
    <row r="35" spans="1:23" ht="15.95" customHeight="1" x14ac:dyDescent="0.25">
      <c r="A35" s="37" t="s">
        <v>235</v>
      </c>
      <c r="B35" s="84" t="s">
        <v>236</v>
      </c>
      <c r="C35" s="38">
        <v>15400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>
        <f t="shared" si="2"/>
        <v>15400</v>
      </c>
      <c r="S35" s="38">
        <f>+'[1]EGR FEBRERO 2025'!$Q$13</f>
        <v>0</v>
      </c>
      <c r="T35" s="38">
        <f t="shared" si="3"/>
        <v>15400</v>
      </c>
      <c r="U35" s="107">
        <f t="shared" ref="U35:U42" si="4">S35/$S$144</f>
        <v>0</v>
      </c>
    </row>
    <row r="36" spans="1:23" ht="15.95" customHeight="1" x14ac:dyDescent="0.25">
      <c r="A36" s="37" t="s">
        <v>38</v>
      </c>
      <c r="B36" s="84" t="s">
        <v>39</v>
      </c>
      <c r="C36" s="38">
        <v>32500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>
        <f t="shared" si="2"/>
        <v>32500</v>
      </c>
      <c r="S36" s="38">
        <f>+'[1]EGR FEBRERO 2025'!$Q$14</f>
        <v>9969.48</v>
      </c>
      <c r="T36" s="38">
        <f t="shared" si="3"/>
        <v>22530.52</v>
      </c>
      <c r="U36" s="107">
        <f t="shared" si="4"/>
        <v>7.4544255494269213E-3</v>
      </c>
    </row>
    <row r="37" spans="1:23" ht="15.95" customHeight="1" x14ac:dyDescent="0.25">
      <c r="A37" s="37" t="s">
        <v>40</v>
      </c>
      <c r="B37" s="84" t="s">
        <v>151</v>
      </c>
      <c r="C37" s="38">
        <v>34510.800000000003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>
        <f t="shared" si="2"/>
        <v>34510.800000000003</v>
      </c>
      <c r="S37" s="38">
        <f>+'[1]EGR FEBRERO 2025'!$Q$15</f>
        <v>4772.13</v>
      </c>
      <c r="T37" s="38">
        <f t="shared" si="3"/>
        <v>29738.670000000002</v>
      </c>
      <c r="U37" s="107">
        <f t="shared" si="4"/>
        <v>3.5682390452848791E-3</v>
      </c>
      <c r="W37" s="97"/>
    </row>
    <row r="38" spans="1:23" ht="15.95" customHeight="1" x14ac:dyDescent="0.25">
      <c r="A38" s="37" t="s">
        <v>41</v>
      </c>
      <c r="B38" s="84" t="s">
        <v>152</v>
      </c>
      <c r="C38" s="38">
        <v>115401.15</v>
      </c>
      <c r="D38" s="38">
        <v>6000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>
        <f t="shared" si="2"/>
        <v>121401.15</v>
      </c>
      <c r="S38" s="38">
        <f>+'[1]EGR FEBRERO 2025'!$Q$16</f>
        <v>15351.45</v>
      </c>
      <c r="T38" s="38">
        <f t="shared" si="3"/>
        <v>106049.7</v>
      </c>
      <c r="U38" s="107">
        <f t="shared" si="4"/>
        <v>1.1478656971150945E-2</v>
      </c>
    </row>
    <row r="39" spans="1:23" ht="15.95" customHeight="1" x14ac:dyDescent="0.25">
      <c r="A39" s="37" t="s">
        <v>42</v>
      </c>
      <c r="B39" s="84" t="s">
        <v>153</v>
      </c>
      <c r="C39" s="38">
        <v>15190.84</v>
      </c>
      <c r="D39" s="38">
        <v>2000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>
        <f t="shared" si="2"/>
        <v>17190.84</v>
      </c>
      <c r="S39" s="38">
        <f>+'[1]EGR FEBRERO 2025'!$Q$17</f>
        <v>1438.74</v>
      </c>
      <c r="T39" s="38">
        <f t="shared" si="3"/>
        <v>15752.1</v>
      </c>
      <c r="U39" s="107">
        <f t="shared" si="4"/>
        <v>1.0757813060442961E-3</v>
      </c>
    </row>
    <row r="40" spans="1:23" ht="15.95" customHeight="1" x14ac:dyDescent="0.25">
      <c r="A40" s="37" t="s">
        <v>43</v>
      </c>
      <c r="B40" s="84" t="s">
        <v>44</v>
      </c>
      <c r="C40" s="38">
        <v>75581.009999999995</v>
      </c>
      <c r="D40" s="38">
        <v>6000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>
        <f t="shared" si="2"/>
        <v>81581.009999999995</v>
      </c>
      <c r="S40" s="38">
        <f>+'[1]EGR FEBRERO 2025'!$Q$18</f>
        <v>0</v>
      </c>
      <c r="T40" s="38">
        <f t="shared" si="3"/>
        <v>81581.009999999995</v>
      </c>
      <c r="U40" s="107">
        <f t="shared" si="4"/>
        <v>0</v>
      </c>
      <c r="W40" s="97"/>
    </row>
    <row r="41" spans="1:23" ht="15.95" customHeight="1" x14ac:dyDescent="0.25">
      <c r="A41" s="37" t="s">
        <v>45</v>
      </c>
      <c r="B41" s="84" t="s">
        <v>154</v>
      </c>
      <c r="C41" s="38">
        <v>75581.009999999995</v>
      </c>
      <c r="D41" s="38">
        <v>6000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>
        <f t="shared" si="2"/>
        <v>81581.009999999995</v>
      </c>
      <c r="S41" s="38">
        <f>+'[1]EGR FEBRERO 2025'!$Q$19</f>
        <v>0</v>
      </c>
      <c r="T41" s="38">
        <f t="shared" si="3"/>
        <v>81581.009999999995</v>
      </c>
      <c r="U41" s="107">
        <f t="shared" si="4"/>
        <v>0</v>
      </c>
    </row>
    <row r="42" spans="1:23" ht="15.95" customHeight="1" x14ac:dyDescent="0.25">
      <c r="A42" s="37" t="s">
        <v>46</v>
      </c>
      <c r="B42" s="84" t="s">
        <v>47</v>
      </c>
      <c r="C42" s="38">
        <v>6100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 t="shared" si="2"/>
        <v>6100</v>
      </c>
      <c r="S42" s="38">
        <f>+'[1]EGR FEBRERO 2025'!$Q$20</f>
        <v>0</v>
      </c>
      <c r="T42" s="38">
        <f t="shared" si="3"/>
        <v>6100</v>
      </c>
      <c r="U42" s="107">
        <f t="shared" si="4"/>
        <v>0</v>
      </c>
    </row>
    <row r="43" spans="1:23" ht="15.95" customHeight="1" x14ac:dyDescent="0.2">
      <c r="A43" s="37"/>
      <c r="B43" s="84"/>
      <c r="C43" s="38">
        <v>0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111"/>
    </row>
    <row r="44" spans="1:23" ht="15.95" customHeight="1" x14ac:dyDescent="0.25">
      <c r="A44" s="132">
        <v>1</v>
      </c>
      <c r="B44" s="124" t="s">
        <v>48</v>
      </c>
      <c r="C44" s="108">
        <v>0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>
        <f t="shared" si="2"/>
        <v>0</v>
      </c>
      <c r="S44" s="38"/>
      <c r="T44" s="38"/>
      <c r="U44" s="111"/>
    </row>
    <row r="45" spans="1:23" ht="15.95" customHeight="1" x14ac:dyDescent="0.25">
      <c r="A45" s="37" t="s">
        <v>89</v>
      </c>
      <c r="B45" s="84" t="s">
        <v>49</v>
      </c>
      <c r="C45" s="38">
        <v>18750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>
        <f t="shared" si="2"/>
        <v>18750</v>
      </c>
      <c r="S45" s="38">
        <f>+'[1]EGR FEBRERO 2025'!$Q$23</f>
        <v>1299.26</v>
      </c>
      <c r="T45" s="38">
        <f t="shared" si="3"/>
        <v>17450.740000000002</v>
      </c>
      <c r="U45" s="107">
        <f t="shared" ref="U45:U62" si="5">S45/$S$144</f>
        <v>9.7148867737820058E-4</v>
      </c>
    </row>
    <row r="46" spans="1:23" ht="15.95" customHeight="1" x14ac:dyDescent="0.25">
      <c r="A46" s="37" t="s">
        <v>90</v>
      </c>
      <c r="B46" s="84" t="s">
        <v>50</v>
      </c>
      <c r="C46" s="38">
        <v>26100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>
        <f t="shared" si="2"/>
        <v>26100</v>
      </c>
      <c r="S46" s="38">
        <f>+'[1]EGR FEBRERO 2025'!$Q$24</f>
        <v>8765.61</v>
      </c>
      <c r="T46" s="38">
        <f t="shared" si="3"/>
        <v>17334.39</v>
      </c>
      <c r="U46" s="107">
        <f t="shared" si="5"/>
        <v>6.5542623226399095E-3</v>
      </c>
    </row>
    <row r="47" spans="1:23" ht="15.95" customHeight="1" x14ac:dyDescent="0.25">
      <c r="A47" s="37" t="s">
        <v>91</v>
      </c>
      <c r="B47" s="84" t="s">
        <v>51</v>
      </c>
      <c r="C47" s="38">
        <v>2000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>
        <f t="shared" si="2"/>
        <v>2000</v>
      </c>
      <c r="S47" s="38">
        <f>+'[1]EGR FEBRERO 2025'!$Q$25</f>
        <v>1411.35</v>
      </c>
      <c r="T47" s="38">
        <f t="shared" si="3"/>
        <v>588.65000000000009</v>
      </c>
      <c r="U47" s="107">
        <f t="shared" si="5"/>
        <v>1.0553011289639667E-3</v>
      </c>
    </row>
    <row r="48" spans="1:23" ht="15.95" customHeight="1" x14ac:dyDescent="0.25">
      <c r="A48" s="37" t="s">
        <v>92</v>
      </c>
      <c r="B48" s="84" t="s">
        <v>155</v>
      </c>
      <c r="C48" s="38">
        <v>8500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>
        <f t="shared" si="2"/>
        <v>8500</v>
      </c>
      <c r="S48" s="38">
        <f>+'[1]EGR FEBRERO 2025'!$Q$26</f>
        <v>2363</v>
      </c>
      <c r="T48" s="38">
        <f t="shared" si="3"/>
        <v>6137</v>
      </c>
      <c r="U48" s="107">
        <f t="shared" si="5"/>
        <v>1.7668732545023228E-3</v>
      </c>
    </row>
    <row r="49" spans="1:21" ht="15.95" customHeight="1" x14ac:dyDescent="0.25">
      <c r="A49" s="37" t="s">
        <v>93</v>
      </c>
      <c r="B49" s="84" t="s">
        <v>156</v>
      </c>
      <c r="C49" s="38">
        <v>13750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>
        <f t="shared" si="2"/>
        <v>13750</v>
      </c>
      <c r="S49" s="38">
        <f>+'[1]EGR FEBRERO 2025'!$Q$27</f>
        <v>721.4</v>
      </c>
      <c r="T49" s="38">
        <f t="shared" si="3"/>
        <v>13028.6</v>
      </c>
      <c r="U49" s="107">
        <f t="shared" si="5"/>
        <v>5.3940853398136922E-4</v>
      </c>
    </row>
    <row r="50" spans="1:21" ht="15.95" customHeight="1" x14ac:dyDescent="0.25">
      <c r="A50" s="37" t="s">
        <v>94</v>
      </c>
      <c r="B50" s="84" t="s">
        <v>157</v>
      </c>
      <c r="C50" s="38">
        <v>2473620.2987804879</v>
      </c>
      <c r="D50" s="38">
        <v>116229.34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>
        <f t="shared" si="2"/>
        <v>2589849.6387804877</v>
      </c>
      <c r="S50" s="38">
        <f>+'[1]EGR FEBRERO 2025'!$Q$28</f>
        <v>0</v>
      </c>
      <c r="T50" s="38">
        <f t="shared" si="3"/>
        <v>2589849.6387804877</v>
      </c>
      <c r="U50" s="107">
        <f t="shared" si="5"/>
        <v>0</v>
      </c>
    </row>
    <row r="51" spans="1:21" ht="15.95" customHeight="1" x14ac:dyDescent="0.25">
      <c r="A51" s="37" t="s">
        <v>95</v>
      </c>
      <c r="B51" s="84" t="s">
        <v>52</v>
      </c>
      <c r="C51" s="38">
        <v>447125.56999999995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>
        <f t="shared" si="2"/>
        <v>447125.56999999995</v>
      </c>
      <c r="S51" s="38">
        <f>+'[1]EGR FEBRERO 2025'!$Q$29</f>
        <v>16746.699999999997</v>
      </c>
      <c r="T51" s="38">
        <f t="shared" si="3"/>
        <v>430378.86999999994</v>
      </c>
      <c r="U51" s="107">
        <f t="shared" si="5"/>
        <v>1.2521919733886604E-2</v>
      </c>
    </row>
    <row r="52" spans="1:21" ht="15.95" customHeight="1" x14ac:dyDescent="0.25">
      <c r="A52" s="37">
        <v>136</v>
      </c>
      <c r="B52" s="84" t="s">
        <v>248</v>
      </c>
      <c r="C52" s="38">
        <v>128433.02682926829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>
        <f t="shared" si="2"/>
        <v>128433.02682926829</v>
      </c>
      <c r="S52" s="38">
        <f>+'[1]EGR FEBRERO 2025'!$Q$30</f>
        <v>0</v>
      </c>
      <c r="T52" s="38">
        <f t="shared" si="3"/>
        <v>128433.02682926829</v>
      </c>
      <c r="U52" s="107">
        <f t="shared" si="5"/>
        <v>0</v>
      </c>
    </row>
    <row r="53" spans="1:21" ht="15.95" customHeight="1" x14ac:dyDescent="0.25">
      <c r="A53" s="37" t="s">
        <v>96</v>
      </c>
      <c r="B53" s="84" t="s">
        <v>158</v>
      </c>
      <c r="C53" s="38">
        <v>1503864.3743902438</v>
      </c>
      <c r="D53" s="38">
        <v>116229.33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 t="shared" si="2"/>
        <v>1620093.7043902439</v>
      </c>
      <c r="S53" s="38">
        <f>+'[1]EGR FEBRERO 2025'!$Q$31</f>
        <v>341588.05</v>
      </c>
      <c r="T53" s="38">
        <f t="shared" si="3"/>
        <v>1278505.6543902438</v>
      </c>
      <c r="U53" s="107">
        <f t="shared" si="5"/>
        <v>0.25541379162192218</v>
      </c>
    </row>
    <row r="54" spans="1:21" ht="15.95" customHeight="1" x14ac:dyDescent="0.25">
      <c r="A54" s="37" t="s">
        <v>97</v>
      </c>
      <c r="B54" s="84" t="s">
        <v>53</v>
      </c>
      <c r="C54" s="38">
        <v>225000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>
        <f t="shared" si="2"/>
        <v>225000</v>
      </c>
      <c r="S54" s="38">
        <f>+'[1]EGR FEBRERO 2025'!$Q$32</f>
        <v>38326.21</v>
      </c>
      <c r="T54" s="38">
        <f t="shared" si="3"/>
        <v>186673.79</v>
      </c>
      <c r="U54" s="107">
        <f t="shared" si="5"/>
        <v>2.8657450442420424E-2</v>
      </c>
    </row>
    <row r="55" spans="1:21" ht="15.95" customHeight="1" x14ac:dyDescent="0.25">
      <c r="A55" s="37" t="s">
        <v>98</v>
      </c>
      <c r="B55" s="84" t="s">
        <v>54</v>
      </c>
      <c r="C55" s="38">
        <v>75000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f t="shared" si="2"/>
        <v>75000</v>
      </c>
      <c r="S55" s="38">
        <f>+'[1]EGR FEBRERO 2025'!$Q$33</f>
        <v>0</v>
      </c>
      <c r="T55" s="38">
        <f t="shared" si="3"/>
        <v>75000</v>
      </c>
      <c r="U55" s="107">
        <f t="shared" si="5"/>
        <v>0</v>
      </c>
    </row>
    <row r="56" spans="1:21" ht="15.95" customHeight="1" x14ac:dyDescent="0.25">
      <c r="A56" s="37">
        <v>151</v>
      </c>
      <c r="B56" s="84" t="s">
        <v>237</v>
      </c>
      <c r="C56" s="38">
        <v>90000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>
        <f t="shared" si="2"/>
        <v>90000</v>
      </c>
      <c r="S56" s="38">
        <f>+'[1]EGR FEBRERO 2025'!$Q$34</f>
        <v>0</v>
      </c>
      <c r="T56" s="38">
        <f t="shared" si="3"/>
        <v>90000</v>
      </c>
      <c r="U56" s="107">
        <f t="shared" si="5"/>
        <v>0</v>
      </c>
    </row>
    <row r="57" spans="1:21" ht="15.95" customHeight="1" x14ac:dyDescent="0.25">
      <c r="A57" s="37" t="s">
        <v>99</v>
      </c>
      <c r="B57" s="84" t="s">
        <v>55</v>
      </c>
      <c r="C57" s="38">
        <v>35400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>
        <f t="shared" si="2"/>
        <v>35400</v>
      </c>
      <c r="S57" s="38">
        <f>+'[1]EGR FEBRERO 2025'!$Q$35</f>
        <v>0</v>
      </c>
      <c r="T57" s="38">
        <f t="shared" si="3"/>
        <v>35400</v>
      </c>
      <c r="U57" s="107">
        <f t="shared" si="5"/>
        <v>0</v>
      </c>
    </row>
    <row r="58" spans="1:21" ht="31.5" customHeight="1" x14ac:dyDescent="0.25">
      <c r="A58" s="37" t="s">
        <v>100</v>
      </c>
      <c r="B58" s="84" t="s">
        <v>159</v>
      </c>
      <c r="C58" s="38">
        <v>3004.32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>
        <f t="shared" si="2"/>
        <v>3004.32</v>
      </c>
      <c r="S58" s="38">
        <f>+'[1]EGR FEBRERO 2025'!$Q$36</f>
        <v>0</v>
      </c>
      <c r="T58" s="38">
        <f t="shared" si="3"/>
        <v>3004.32</v>
      </c>
      <c r="U58" s="107">
        <f t="shared" si="5"/>
        <v>0</v>
      </c>
    </row>
    <row r="59" spans="1:21" ht="31.5" customHeight="1" x14ac:dyDescent="0.25">
      <c r="A59" s="37" t="s">
        <v>101</v>
      </c>
      <c r="B59" s="84" t="s">
        <v>160</v>
      </c>
      <c r="C59" s="38">
        <v>7750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 t="shared" si="2"/>
        <v>7750</v>
      </c>
      <c r="S59" s="38">
        <f>+'[1]EGR FEBRERO 2025'!$Q$37</f>
        <v>1300</v>
      </c>
      <c r="T59" s="38">
        <f t="shared" si="3"/>
        <v>6450</v>
      </c>
      <c r="U59" s="107">
        <f t="shared" si="5"/>
        <v>9.7204199358993633E-4</v>
      </c>
    </row>
    <row r="60" spans="1:21" ht="30.75" customHeight="1" x14ac:dyDescent="0.25">
      <c r="A60" s="37" t="s">
        <v>102</v>
      </c>
      <c r="B60" s="84" t="s">
        <v>161</v>
      </c>
      <c r="C60" s="38">
        <v>7000</v>
      </c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>
        <f t="shared" si="2"/>
        <v>7000</v>
      </c>
      <c r="S60" s="38">
        <f>+'[1]EGR FEBRERO 2025'!$Q$38</f>
        <v>163.59</v>
      </c>
      <c r="T60" s="38">
        <f t="shared" si="3"/>
        <v>6836.41</v>
      </c>
      <c r="U60" s="107">
        <f t="shared" si="5"/>
        <v>1.2232026902413669E-4</v>
      </c>
    </row>
    <row r="61" spans="1:21" ht="30.75" customHeight="1" x14ac:dyDescent="0.25">
      <c r="A61" s="37" t="s">
        <v>103</v>
      </c>
      <c r="B61" s="84" t="s">
        <v>162</v>
      </c>
      <c r="C61" s="38">
        <v>13540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 t="shared" si="2"/>
        <v>13540</v>
      </c>
      <c r="S61" s="38">
        <f>+'[1]EGR FEBRERO 2025'!$Q$39</f>
        <v>0</v>
      </c>
      <c r="T61" s="38">
        <f t="shared" si="3"/>
        <v>13540</v>
      </c>
      <c r="U61" s="107">
        <f t="shared" si="5"/>
        <v>0</v>
      </c>
    </row>
    <row r="62" spans="1:21" ht="15.95" hidden="1" customHeight="1" x14ac:dyDescent="0.25">
      <c r="A62" s="37" t="s">
        <v>104</v>
      </c>
      <c r="B62" s="84" t="s">
        <v>163</v>
      </c>
      <c r="C62" s="38">
        <v>0</v>
      </c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>
        <f t="shared" si="2"/>
        <v>0</v>
      </c>
      <c r="S62" s="38">
        <f>+'[1]EGR FEBRERO 2025'!$Q$30</f>
        <v>0</v>
      </c>
      <c r="T62" s="38">
        <f t="shared" si="3"/>
        <v>0</v>
      </c>
      <c r="U62" s="107">
        <f t="shared" si="5"/>
        <v>0</v>
      </c>
    </row>
    <row r="63" spans="1:21" ht="15.95" customHeight="1" x14ac:dyDescent="0.25">
      <c r="A63" s="37">
        <v>169</v>
      </c>
      <c r="B63" s="84" t="s">
        <v>232</v>
      </c>
      <c r="C63" s="38">
        <v>15000</v>
      </c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 t="shared" si="2"/>
        <v>15000</v>
      </c>
      <c r="S63" s="38">
        <f>+'[1]EGR FEBRERO 2025'!$Q$40</f>
        <v>0</v>
      </c>
      <c r="T63" s="38">
        <f t="shared" si="3"/>
        <v>15000</v>
      </c>
      <c r="U63" s="107"/>
    </row>
    <row r="64" spans="1:21" ht="15.95" customHeight="1" x14ac:dyDescent="0.25">
      <c r="A64" s="37">
        <v>171</v>
      </c>
      <c r="B64" s="84" t="s">
        <v>163</v>
      </c>
      <c r="C64" s="38">
        <v>15000</v>
      </c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>
        <f t="shared" si="2"/>
        <v>15000</v>
      </c>
      <c r="S64" s="38">
        <f>+'[1]EGR FEBRERO 2025'!$Q$41</f>
        <v>0</v>
      </c>
      <c r="T64" s="38">
        <f t="shared" si="3"/>
        <v>15000</v>
      </c>
      <c r="U64" s="107"/>
    </row>
    <row r="65" spans="1:25" ht="15.95" customHeight="1" x14ac:dyDescent="0.25">
      <c r="A65" s="37" t="s">
        <v>105</v>
      </c>
      <c r="B65" s="84" t="s">
        <v>164</v>
      </c>
      <c r="C65" s="38">
        <v>30750</v>
      </c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>
        <f t="shared" si="2"/>
        <v>30750</v>
      </c>
      <c r="S65" s="38">
        <f>+'[1]EGR FEBRERO 2025'!$Q$42</f>
        <v>0</v>
      </c>
      <c r="T65" s="38">
        <f t="shared" si="3"/>
        <v>30750</v>
      </c>
      <c r="U65" s="107">
        <f>S65/$S$144</f>
        <v>0</v>
      </c>
    </row>
    <row r="66" spans="1:25" ht="34.5" customHeight="1" x14ac:dyDescent="0.25">
      <c r="A66" s="37">
        <v>176</v>
      </c>
      <c r="B66" s="84" t="s">
        <v>244</v>
      </c>
      <c r="C66" s="38">
        <v>20000</v>
      </c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>
        <f t="shared" si="2"/>
        <v>20000</v>
      </c>
      <c r="S66" s="38">
        <f>+'[1]EGR FEBRERO 2025'!$Q$43</f>
        <v>0</v>
      </c>
      <c r="T66" s="38">
        <f t="shared" si="3"/>
        <v>20000</v>
      </c>
      <c r="U66" s="107"/>
    </row>
    <row r="67" spans="1:25" ht="33" customHeight="1" x14ac:dyDescent="0.25">
      <c r="A67" s="37" t="s">
        <v>106</v>
      </c>
      <c r="B67" s="84" t="s">
        <v>165</v>
      </c>
      <c r="C67" s="38">
        <v>260706.83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>
        <f t="shared" si="2"/>
        <v>260706.83</v>
      </c>
      <c r="S67" s="38">
        <f>+'[1]EGR FEBRERO 2025'!$Q$44</f>
        <v>2390</v>
      </c>
      <c r="T67" s="38">
        <f t="shared" si="3"/>
        <v>258316.83</v>
      </c>
      <c r="U67" s="107">
        <f t="shared" ref="U67:U81" si="6">S67/$S$144</f>
        <v>1.7870618189845752E-3</v>
      </c>
    </row>
    <row r="68" spans="1:25" ht="15.95" customHeight="1" x14ac:dyDescent="0.25">
      <c r="A68" s="37">
        <v>182</v>
      </c>
      <c r="B68" s="84" t="s">
        <v>231</v>
      </c>
      <c r="C68" s="38">
        <v>6224</v>
      </c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>
        <f t="shared" si="2"/>
        <v>6224</v>
      </c>
      <c r="S68" s="38">
        <f>+'[1]EGR FEBRERO 2025'!$Q$45</f>
        <v>0</v>
      </c>
      <c r="T68" s="38">
        <f t="shared" si="3"/>
        <v>6224</v>
      </c>
      <c r="U68" s="107">
        <f t="shared" si="6"/>
        <v>0</v>
      </c>
    </row>
    <row r="69" spans="1:25" ht="15.95" customHeight="1" x14ac:dyDescent="0.25">
      <c r="A69" s="37" t="s">
        <v>107</v>
      </c>
      <c r="B69" s="84" t="s">
        <v>166</v>
      </c>
      <c r="C69" s="38">
        <v>60000</v>
      </c>
      <c r="D69" s="38">
        <f>107520-60000</f>
        <v>47520</v>
      </c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>
        <f t="shared" si="2"/>
        <v>107520</v>
      </c>
      <c r="S69" s="38">
        <f>+'[1]EGR FEBRERO 2025'!$Q$46</f>
        <v>17920</v>
      </c>
      <c r="T69" s="38">
        <f t="shared" si="3"/>
        <v>89600</v>
      </c>
      <c r="U69" s="107">
        <f t="shared" si="6"/>
        <v>1.3399225019332045E-2</v>
      </c>
      <c r="V69" s="98"/>
      <c r="W69" s="98"/>
      <c r="X69" s="98"/>
    </row>
    <row r="70" spans="1:25" ht="32.25" customHeight="1" x14ac:dyDescent="0.25">
      <c r="A70" s="37" t="s">
        <v>108</v>
      </c>
      <c r="B70" s="84" t="s">
        <v>167</v>
      </c>
      <c r="C70" s="38">
        <v>130000</v>
      </c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>
        <f t="shared" si="2"/>
        <v>130000</v>
      </c>
      <c r="S70" s="38">
        <f>+'[1]EGR FEBRERO 2025'!$Q$47</f>
        <v>9000</v>
      </c>
      <c r="T70" s="38">
        <f t="shared" si="3"/>
        <v>121000</v>
      </c>
      <c r="U70" s="107">
        <f t="shared" si="6"/>
        <v>6.7295214940841751E-3</v>
      </c>
      <c r="W70" s="99"/>
      <c r="X70" s="98"/>
    </row>
    <row r="71" spans="1:25" ht="15.95" customHeight="1" x14ac:dyDescent="0.25">
      <c r="A71" s="37" t="s">
        <v>109</v>
      </c>
      <c r="B71" s="84" t="s">
        <v>56</v>
      </c>
      <c r="C71" s="38">
        <v>1176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>
        <f t="shared" si="2"/>
        <v>1176</v>
      </c>
      <c r="S71" s="38">
        <f>+'[1]EGR FEBRERO 2025'!$Q$48</f>
        <v>5800</v>
      </c>
      <c r="T71" s="38">
        <f t="shared" si="3"/>
        <v>-4624</v>
      </c>
      <c r="U71" s="107">
        <f t="shared" si="6"/>
        <v>4.3368027406320234E-3</v>
      </c>
      <c r="V71" s="104">
        <v>10000</v>
      </c>
    </row>
    <row r="72" spans="1:25" ht="32.25" customHeight="1" x14ac:dyDescent="0.25">
      <c r="A72" s="37" t="s">
        <v>110</v>
      </c>
      <c r="B72" s="84" t="s">
        <v>168</v>
      </c>
      <c r="C72" s="38">
        <v>14000</v>
      </c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>
        <f t="shared" si="2"/>
        <v>14000</v>
      </c>
      <c r="S72" s="38">
        <f>+'[1]EGR FEBRERO 2025'!$Q$49</f>
        <v>0</v>
      </c>
      <c r="T72" s="38">
        <f t="shared" si="3"/>
        <v>14000</v>
      </c>
      <c r="U72" s="107">
        <f t="shared" si="6"/>
        <v>0</v>
      </c>
    </row>
    <row r="73" spans="1:25" ht="39" customHeight="1" x14ac:dyDescent="0.25">
      <c r="A73" s="37" t="s">
        <v>111</v>
      </c>
      <c r="B73" s="84" t="s">
        <v>169</v>
      </c>
      <c r="C73" s="38">
        <v>963300</v>
      </c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>
        <f t="shared" si="2"/>
        <v>963300</v>
      </c>
      <c r="S73" s="38">
        <f>+'[1]EGR FEBRERO 2025'!$Q$50</f>
        <v>83812.490000000005</v>
      </c>
      <c r="T73" s="38">
        <f t="shared" si="3"/>
        <v>879487.51</v>
      </c>
      <c r="U73" s="107">
        <f t="shared" si="6"/>
        <v>6.2668661436412781E-2</v>
      </c>
    </row>
    <row r="74" spans="1:25" ht="32.25" customHeight="1" x14ac:dyDescent="0.25">
      <c r="A74" s="37" t="s">
        <v>112</v>
      </c>
      <c r="B74" s="84" t="s">
        <v>170</v>
      </c>
      <c r="C74" s="38">
        <v>8000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>
        <f t="shared" si="2"/>
        <v>8000</v>
      </c>
      <c r="S74" s="38">
        <f>+'[1]EGR FEBRERO 2025'!$Q$51</f>
        <v>0</v>
      </c>
      <c r="T74" s="38">
        <f t="shared" si="3"/>
        <v>8000</v>
      </c>
      <c r="U74" s="107">
        <f t="shared" si="6"/>
        <v>0</v>
      </c>
    </row>
    <row r="75" spans="1:25" ht="15.95" customHeight="1" x14ac:dyDescent="0.25">
      <c r="A75" s="37" t="s">
        <v>113</v>
      </c>
      <c r="B75" s="84" t="s">
        <v>57</v>
      </c>
      <c r="C75" s="38">
        <v>0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>
        <f t="shared" si="2"/>
        <v>0</v>
      </c>
      <c r="S75" s="38">
        <f>+'[1]EGR FEBRERO 2025'!$Q$52</f>
        <v>0</v>
      </c>
      <c r="T75" s="38">
        <f t="shared" si="3"/>
        <v>0</v>
      </c>
      <c r="U75" s="107">
        <f t="shared" si="6"/>
        <v>0</v>
      </c>
    </row>
    <row r="76" spans="1:25" ht="15.95" customHeight="1" x14ac:dyDescent="0.25">
      <c r="A76" s="37" t="s">
        <v>114</v>
      </c>
      <c r="B76" s="84" t="s">
        <v>171</v>
      </c>
      <c r="C76" s="38">
        <v>8250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>
        <f t="shared" si="2"/>
        <v>8250</v>
      </c>
      <c r="S76" s="38">
        <f>+'[1]EGR FEBRERO 2025'!$Q$53</f>
        <v>0</v>
      </c>
      <c r="T76" s="38">
        <f t="shared" si="3"/>
        <v>8250</v>
      </c>
      <c r="U76" s="107">
        <f t="shared" si="6"/>
        <v>0</v>
      </c>
    </row>
    <row r="77" spans="1:25" ht="15.95" customHeight="1" x14ac:dyDescent="0.25">
      <c r="A77" s="37" t="s">
        <v>115</v>
      </c>
      <c r="B77" s="84" t="s">
        <v>172</v>
      </c>
      <c r="C77" s="38">
        <v>2500</v>
      </c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>
        <f t="shared" si="2"/>
        <v>2500</v>
      </c>
      <c r="S77" s="38">
        <f>+'[1]EGR FEBRERO 2025'!$Q$54</f>
        <v>237.69</v>
      </c>
      <c r="T77" s="38">
        <f t="shared" si="3"/>
        <v>2262.31</v>
      </c>
      <c r="U77" s="107">
        <f t="shared" si="6"/>
        <v>1.7772666265876305E-4</v>
      </c>
    </row>
    <row r="78" spans="1:25" ht="15.95" customHeight="1" x14ac:dyDescent="0.25">
      <c r="A78" s="37" t="s">
        <v>116</v>
      </c>
      <c r="B78" s="84" t="s">
        <v>58</v>
      </c>
      <c r="C78" s="38">
        <v>119000</v>
      </c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>
        <f t="shared" si="2"/>
        <v>119000</v>
      </c>
      <c r="S78" s="38">
        <f>+'[1]EGR FEBRERO 2025'!$Q$55</f>
        <v>57766.03</v>
      </c>
      <c r="T78" s="38">
        <f t="shared" si="3"/>
        <v>61233.97</v>
      </c>
      <c r="U78" s="107">
        <f t="shared" si="6"/>
        <v>4.3193082279212362E-2</v>
      </c>
    </row>
    <row r="79" spans="1:25" ht="15.95" customHeight="1" x14ac:dyDescent="0.25">
      <c r="A79" s="37" t="s">
        <v>117</v>
      </c>
      <c r="B79" s="84" t="s">
        <v>173</v>
      </c>
      <c r="C79" s="38">
        <v>50000</v>
      </c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>
        <f t="shared" si="2"/>
        <v>50000</v>
      </c>
      <c r="S79" s="38">
        <f>+'[1]EGR FEBRERO 2025'!$Q$56</f>
        <v>0</v>
      </c>
      <c r="T79" s="38">
        <f t="shared" si="3"/>
        <v>50000</v>
      </c>
      <c r="U79" s="107">
        <f t="shared" si="6"/>
        <v>0</v>
      </c>
      <c r="V79" s="9">
        <v>140000</v>
      </c>
      <c r="W79" s="97">
        <f>+T79-V79</f>
        <v>-90000</v>
      </c>
    </row>
    <row r="80" spans="1:25" ht="15.95" customHeight="1" x14ac:dyDescent="0.25">
      <c r="A80" s="37" t="s">
        <v>174</v>
      </c>
      <c r="B80" s="84" t="s">
        <v>147</v>
      </c>
      <c r="C80" s="38">
        <v>0</v>
      </c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>
        <f t="shared" si="2"/>
        <v>0</v>
      </c>
      <c r="S80" s="38">
        <f>+'[1]EGR FEBRERO 2025'!$Q$57</f>
        <v>0</v>
      </c>
      <c r="T80" s="38">
        <f t="shared" si="3"/>
        <v>0</v>
      </c>
      <c r="U80" s="107">
        <f t="shared" si="6"/>
        <v>0</v>
      </c>
      <c r="Y80" s="11"/>
    </row>
    <row r="81" spans="1:25" ht="15.95" customHeight="1" x14ac:dyDescent="0.25">
      <c r="A81" s="37" t="s">
        <v>118</v>
      </c>
      <c r="B81" s="84" t="s">
        <v>175</v>
      </c>
      <c r="C81" s="38">
        <v>9897.32</v>
      </c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>
        <f t="shared" si="2"/>
        <v>9897.32</v>
      </c>
      <c r="S81" s="38">
        <f>+'[1]EGR FEBRERO 2025'!$Q$58</f>
        <v>3188.45</v>
      </c>
      <c r="T81" s="38">
        <f t="shared" si="3"/>
        <v>6708.87</v>
      </c>
      <c r="U81" s="107">
        <f t="shared" si="6"/>
        <v>2.3840825342014097E-3</v>
      </c>
      <c r="V81" s="9">
        <f>316.74+464.59+2017.17+593.4+350+2000</f>
        <v>5741.9</v>
      </c>
      <c r="W81" s="97">
        <f>+T81-V81</f>
        <v>966.97000000000025</v>
      </c>
      <c r="Y81" s="3"/>
    </row>
    <row r="82" spans="1:25" ht="15.95" customHeight="1" x14ac:dyDescent="0.25">
      <c r="A82" s="37"/>
      <c r="B82" s="84"/>
      <c r="C82" s="38">
        <v>0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107"/>
    </row>
    <row r="83" spans="1:25" ht="15.95" customHeight="1" x14ac:dyDescent="0.25">
      <c r="A83" s="132">
        <v>2</v>
      </c>
      <c r="B83" s="124" t="s">
        <v>59</v>
      </c>
      <c r="C83" s="108">
        <v>0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>
        <f t="shared" si="2"/>
        <v>0</v>
      </c>
      <c r="S83" s="38"/>
      <c r="T83" s="38"/>
      <c r="U83" s="107"/>
    </row>
    <row r="84" spans="1:25" ht="15.95" customHeight="1" x14ac:dyDescent="0.25">
      <c r="A84" s="37" t="s">
        <v>119</v>
      </c>
      <c r="B84" s="84" t="s">
        <v>60</v>
      </c>
      <c r="C84" s="38">
        <v>69986.78</v>
      </c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>
        <f t="shared" si="2"/>
        <v>69986.78</v>
      </c>
      <c r="S84" s="38">
        <f>'[1]EGR FEBRERO 2025'!$Q$67</f>
        <v>5933.7999999999993</v>
      </c>
      <c r="T84" s="38">
        <f t="shared" si="3"/>
        <v>64052.979999999996</v>
      </c>
      <c r="U84" s="107">
        <f t="shared" ref="U84:U120" si="7">S84/$S$144</f>
        <v>4.4368482935107411E-3</v>
      </c>
      <c r="Y84" s="3"/>
    </row>
    <row r="85" spans="1:25" ht="15.95" customHeight="1" x14ac:dyDescent="0.25">
      <c r="A85" s="37">
        <v>214</v>
      </c>
      <c r="B85" s="84" t="s">
        <v>187</v>
      </c>
      <c r="C85" s="38">
        <v>0</v>
      </c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>
        <f t="shared" si="2"/>
        <v>0</v>
      </c>
      <c r="S85" s="38">
        <f>'[1]EGR FEBRERO 2025'!$Q$68</f>
        <v>0</v>
      </c>
      <c r="T85" s="38">
        <f t="shared" si="3"/>
        <v>0</v>
      </c>
      <c r="U85" s="107">
        <f t="shared" si="7"/>
        <v>0</v>
      </c>
    </row>
    <row r="86" spans="1:25" ht="15.95" customHeight="1" x14ac:dyDescent="0.25">
      <c r="A86" s="37">
        <v>223</v>
      </c>
      <c r="B86" s="84" t="s">
        <v>188</v>
      </c>
      <c r="C86" s="38">
        <v>12000</v>
      </c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>
        <f t="shared" si="2"/>
        <v>12000</v>
      </c>
      <c r="S86" s="38">
        <f>+'[1]EGR FEBRERO 2025'!$Q$69</f>
        <v>0</v>
      </c>
      <c r="T86" s="38">
        <f t="shared" si="3"/>
        <v>12000</v>
      </c>
      <c r="U86" s="107">
        <f t="shared" si="7"/>
        <v>0</v>
      </c>
    </row>
    <row r="87" spans="1:25" ht="15.95" customHeight="1" x14ac:dyDescent="0.25">
      <c r="A87" s="37">
        <v>229</v>
      </c>
      <c r="B87" s="84" t="s">
        <v>189</v>
      </c>
      <c r="C87" s="38">
        <v>0</v>
      </c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>
        <f t="shared" si="2"/>
        <v>0</v>
      </c>
      <c r="S87" s="38">
        <f>+'[1]EGR FEBRERO 2025'!$Q$70</f>
        <v>0</v>
      </c>
      <c r="T87" s="38">
        <f t="shared" si="3"/>
        <v>0</v>
      </c>
      <c r="U87" s="107">
        <f t="shared" si="7"/>
        <v>0</v>
      </c>
    </row>
    <row r="88" spans="1:25" ht="15.95" customHeight="1" x14ac:dyDescent="0.25">
      <c r="A88" s="37" t="s">
        <v>120</v>
      </c>
      <c r="B88" s="84" t="s">
        <v>61</v>
      </c>
      <c r="C88" s="38">
        <v>5000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>
        <f t="shared" si="2"/>
        <v>5000</v>
      </c>
      <c r="S88" s="38">
        <f>+'[1]EGR FEBRERO 2025'!$Q$71</f>
        <v>27.3</v>
      </c>
      <c r="T88" s="38">
        <f t="shared" si="3"/>
        <v>4972.7</v>
      </c>
      <c r="U88" s="107">
        <f t="shared" si="7"/>
        <v>2.0412881865388663E-5</v>
      </c>
    </row>
    <row r="89" spans="1:25" ht="15.95" customHeight="1" x14ac:dyDescent="0.25">
      <c r="A89" s="37" t="s">
        <v>121</v>
      </c>
      <c r="B89" s="84" t="s">
        <v>62</v>
      </c>
      <c r="C89" s="38">
        <v>68817.62</v>
      </c>
      <c r="D89" s="38">
        <v>37892.379999999997</v>
      </c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>
        <f t="shared" si="2"/>
        <v>106710</v>
      </c>
      <c r="S89" s="38">
        <f>+'[1]EGR FEBRERO 2025'!$Q$72</f>
        <v>33786.379999999997</v>
      </c>
      <c r="T89" s="38">
        <f t="shared" si="3"/>
        <v>72923.62</v>
      </c>
      <c r="U89" s="107">
        <f t="shared" si="7"/>
        <v>2.5262907824143963E-2</v>
      </c>
      <c r="V89" s="104">
        <v>45000</v>
      </c>
      <c r="W89" s="104">
        <v>82102.960000000006</v>
      </c>
      <c r="X89" s="150">
        <f>+T89-W89</f>
        <v>-9179.3400000000111</v>
      </c>
      <c r="Y89" s="151"/>
    </row>
    <row r="90" spans="1:25" ht="15.95" customHeight="1" x14ac:dyDescent="0.25">
      <c r="A90" s="37" t="s">
        <v>122</v>
      </c>
      <c r="B90" s="84" t="s">
        <v>63</v>
      </c>
      <c r="C90" s="38">
        <v>5250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>
        <f t="shared" si="2"/>
        <v>5250</v>
      </c>
      <c r="S90" s="38">
        <f>+'[1]EGR FEBRERO 2025'!$Q$73</f>
        <v>700</v>
      </c>
      <c r="T90" s="38">
        <f t="shared" si="3"/>
        <v>4550</v>
      </c>
      <c r="U90" s="107">
        <f t="shared" si="7"/>
        <v>5.2340722731765801E-4</v>
      </c>
    </row>
    <row r="91" spans="1:25" ht="15.95" customHeight="1" x14ac:dyDescent="0.25">
      <c r="A91" s="37" t="s">
        <v>123</v>
      </c>
      <c r="B91" s="84" t="s">
        <v>64</v>
      </c>
      <c r="C91" s="38">
        <v>10500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>
        <f t="shared" si="2"/>
        <v>10500</v>
      </c>
      <c r="S91" s="38">
        <f>+'[1]EGR FEBRERO 2025'!$Q$74</f>
        <v>623.19999999999993</v>
      </c>
      <c r="T91" s="38">
        <f t="shared" si="3"/>
        <v>9876.7999999999993</v>
      </c>
      <c r="U91" s="107">
        <f t="shared" si="7"/>
        <v>4.6598197723480634E-4</v>
      </c>
    </row>
    <row r="92" spans="1:25" ht="15.95" customHeight="1" x14ac:dyDescent="0.25">
      <c r="A92" s="37" t="s">
        <v>124</v>
      </c>
      <c r="B92" s="84" t="s">
        <v>190</v>
      </c>
      <c r="C92" s="38">
        <v>3050</v>
      </c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>
        <f t="shared" si="2"/>
        <v>3050</v>
      </c>
      <c r="S92" s="38">
        <f>+'[1]EGR FEBRERO 2025'!$Q$75</f>
        <v>563.79999999999995</v>
      </c>
      <c r="T92" s="38">
        <f t="shared" si="3"/>
        <v>2486.1999999999998</v>
      </c>
      <c r="U92" s="107">
        <f t="shared" si="7"/>
        <v>4.2156713537385083E-4</v>
      </c>
    </row>
    <row r="93" spans="1:25" ht="15.95" customHeight="1" x14ac:dyDescent="0.25">
      <c r="A93" s="37" t="s">
        <v>125</v>
      </c>
      <c r="B93" s="84" t="s">
        <v>65</v>
      </c>
      <c r="C93" s="38">
        <v>875</v>
      </c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>
        <f t="shared" si="2"/>
        <v>875</v>
      </c>
      <c r="S93" s="38">
        <f>+'[1]EGR FEBRERO 2025'!$Q$76</f>
        <v>5</v>
      </c>
      <c r="T93" s="38">
        <f t="shared" si="3"/>
        <v>870</v>
      </c>
      <c r="U93" s="107">
        <f t="shared" si="7"/>
        <v>3.7386230522689858E-6</v>
      </c>
    </row>
    <row r="94" spans="1:25" ht="15.95" customHeight="1" x14ac:dyDescent="0.25">
      <c r="A94" s="37" t="s">
        <v>126</v>
      </c>
      <c r="B94" s="84" t="s">
        <v>191</v>
      </c>
      <c r="C94" s="38">
        <v>5500</v>
      </c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>
        <f t="shared" si="2"/>
        <v>5500</v>
      </c>
      <c r="S94" s="38">
        <f>+'[1]EGR FEBRERO 2025'!$Q$77</f>
        <v>0</v>
      </c>
      <c r="T94" s="38">
        <f t="shared" si="3"/>
        <v>5500</v>
      </c>
      <c r="U94" s="107">
        <f t="shared" si="7"/>
        <v>0</v>
      </c>
    </row>
    <row r="95" spans="1:25" ht="15.95" customHeight="1" x14ac:dyDescent="0.25">
      <c r="A95" s="37" t="s">
        <v>127</v>
      </c>
      <c r="B95" s="84" t="s">
        <v>66</v>
      </c>
      <c r="C95" s="38">
        <v>2700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>
        <f t="shared" ref="R95:R143" si="8">C95+D95-E95+F95-G95+H95-I95+J95-K95+L95-M95+N95-O95+P95-Q95</f>
        <v>2700</v>
      </c>
      <c r="S95" s="38">
        <f>+'[1]EGR FEBRERO 2025'!$Q$78</f>
        <v>396.8</v>
      </c>
      <c r="T95" s="38">
        <f t="shared" si="3"/>
        <v>2303.1999999999998</v>
      </c>
      <c r="U95" s="107">
        <f t="shared" si="7"/>
        <v>2.9669712542806676E-4</v>
      </c>
    </row>
    <row r="96" spans="1:25" ht="15.95" customHeight="1" x14ac:dyDescent="0.25">
      <c r="A96" s="37" t="s">
        <v>192</v>
      </c>
      <c r="B96" s="84" t="s">
        <v>193</v>
      </c>
      <c r="C96" s="38">
        <v>2800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>
        <f t="shared" si="8"/>
        <v>2800</v>
      </c>
      <c r="S96" s="38">
        <f>+'[1]EGR FEBRERO 2025'!$Q$79</f>
        <v>0</v>
      </c>
      <c r="T96" s="38">
        <f t="shared" si="3"/>
        <v>2800</v>
      </c>
      <c r="U96" s="107">
        <f t="shared" si="7"/>
        <v>0</v>
      </c>
    </row>
    <row r="97" spans="1:24" ht="15.95" customHeight="1" x14ac:dyDescent="0.25">
      <c r="A97" s="37" t="s">
        <v>128</v>
      </c>
      <c r="B97" s="84" t="s">
        <v>67</v>
      </c>
      <c r="C97" s="38">
        <v>8500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>
        <f t="shared" si="8"/>
        <v>8500</v>
      </c>
      <c r="S97" s="38">
        <f>+'[1]EGR FEBRERO 2025'!$Q$80</f>
        <v>1377.29</v>
      </c>
      <c r="T97" s="38">
        <f t="shared" si="3"/>
        <v>7122.71</v>
      </c>
      <c r="U97" s="107">
        <f t="shared" si="7"/>
        <v>1.0298336287319102E-3</v>
      </c>
    </row>
    <row r="98" spans="1:24" ht="15.95" customHeight="1" x14ac:dyDescent="0.25">
      <c r="A98" s="37" t="s">
        <v>129</v>
      </c>
      <c r="B98" s="84" t="s">
        <v>194</v>
      </c>
      <c r="C98" s="38">
        <v>6000</v>
      </c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>
        <f t="shared" si="8"/>
        <v>6000</v>
      </c>
      <c r="S98" s="38">
        <f>+'[1]EGR FEBRERO 2025'!$Q$81</f>
        <v>0</v>
      </c>
      <c r="T98" s="38">
        <f t="shared" si="3"/>
        <v>6000</v>
      </c>
      <c r="U98" s="107">
        <f t="shared" si="7"/>
        <v>0</v>
      </c>
    </row>
    <row r="99" spans="1:24" ht="15.95" customHeight="1" x14ac:dyDescent="0.25">
      <c r="A99" s="37" t="s">
        <v>130</v>
      </c>
      <c r="B99" s="84" t="s">
        <v>68</v>
      </c>
      <c r="C99" s="38">
        <v>67500</v>
      </c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>
        <f t="shared" si="8"/>
        <v>67500</v>
      </c>
      <c r="S99" s="38">
        <f>+'[1]EGR FEBRERO 2025'!$Q$82</f>
        <v>1365</v>
      </c>
      <c r="T99" s="38">
        <f t="shared" si="3"/>
        <v>66135</v>
      </c>
      <c r="U99" s="107">
        <f t="shared" si="7"/>
        <v>1.0206440932694332E-3</v>
      </c>
    </row>
    <row r="100" spans="1:24" ht="15.95" customHeight="1" x14ac:dyDescent="0.25">
      <c r="A100" s="37" t="s">
        <v>131</v>
      </c>
      <c r="B100" s="84" t="s">
        <v>195</v>
      </c>
      <c r="C100" s="38">
        <v>8000</v>
      </c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>
        <f t="shared" si="8"/>
        <v>8000</v>
      </c>
      <c r="S100" s="38">
        <f>+'[1]EGR FEBRERO 2025'!$Q$83</f>
        <v>151.10000000000002</v>
      </c>
      <c r="T100" s="38">
        <f t="shared" si="3"/>
        <v>7848.9</v>
      </c>
      <c r="U100" s="107">
        <f t="shared" si="7"/>
        <v>1.1298118863956878E-4</v>
      </c>
    </row>
    <row r="101" spans="1:24" ht="15.95" customHeight="1" x14ac:dyDescent="0.25">
      <c r="A101" s="37" t="s">
        <v>132</v>
      </c>
      <c r="B101" s="84" t="s">
        <v>196</v>
      </c>
      <c r="C101" s="38">
        <v>1500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>
        <f t="shared" si="8"/>
        <v>1500</v>
      </c>
      <c r="S101" s="38">
        <f>+'[1]EGR FEBRERO 2025'!$Q$84</f>
        <v>0</v>
      </c>
      <c r="T101" s="38">
        <f t="shared" ref="T101:T139" si="9">R101-S101</f>
        <v>1500</v>
      </c>
      <c r="U101" s="107">
        <f t="shared" si="7"/>
        <v>0</v>
      </c>
    </row>
    <row r="102" spans="1:24" ht="15.95" customHeight="1" x14ac:dyDescent="0.25">
      <c r="A102" s="37" t="s">
        <v>133</v>
      </c>
      <c r="B102" s="84" t="s">
        <v>69</v>
      </c>
      <c r="C102" s="38">
        <v>159653.07999999996</v>
      </c>
      <c r="D102" s="38">
        <f>300000-159653.08</f>
        <v>140346.92000000001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>
        <f t="shared" si="8"/>
        <v>300000</v>
      </c>
      <c r="S102" s="38">
        <f>+'[1]EGR FEBRERO 2025'!$Q$85</f>
        <v>175889.63</v>
      </c>
      <c r="T102" s="38">
        <f t="shared" si="9"/>
        <v>124110.37</v>
      </c>
      <c r="U102" s="107">
        <f t="shared" si="7"/>
        <v>0.13151700507461253</v>
      </c>
      <c r="W102" s="58"/>
      <c r="X102" s="99"/>
    </row>
    <row r="103" spans="1:24" ht="15.95" customHeight="1" x14ac:dyDescent="0.25">
      <c r="A103" s="37">
        <v>272</v>
      </c>
      <c r="B103" s="84" t="s">
        <v>197</v>
      </c>
      <c r="C103" s="38">
        <v>0</v>
      </c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>
        <f t="shared" si="8"/>
        <v>0</v>
      </c>
      <c r="S103" s="38">
        <f>+'[1]EGR FEBRERO 2025'!$Q$86</f>
        <v>0</v>
      </c>
      <c r="T103" s="38">
        <f t="shared" si="9"/>
        <v>0</v>
      </c>
      <c r="U103" s="107">
        <f t="shared" si="7"/>
        <v>0</v>
      </c>
    </row>
    <row r="104" spans="1:24" ht="15.95" customHeight="1" x14ac:dyDescent="0.25">
      <c r="A104" s="37" t="s">
        <v>134</v>
      </c>
      <c r="B104" s="84" t="s">
        <v>198</v>
      </c>
      <c r="C104" s="38">
        <v>0</v>
      </c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>
        <f t="shared" si="8"/>
        <v>0</v>
      </c>
      <c r="S104" s="38">
        <f>+'[1]EGR FEBRERO 2025'!$Q$87</f>
        <v>0</v>
      </c>
      <c r="T104" s="38">
        <f t="shared" si="9"/>
        <v>0</v>
      </c>
      <c r="U104" s="107">
        <f t="shared" si="7"/>
        <v>0</v>
      </c>
    </row>
    <row r="105" spans="1:24" ht="15.95" customHeight="1" x14ac:dyDescent="0.25">
      <c r="A105" s="37">
        <v>274</v>
      </c>
      <c r="B105" s="84" t="s">
        <v>70</v>
      </c>
      <c r="C105" s="38">
        <v>11500</v>
      </c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>
        <f t="shared" si="8"/>
        <v>11500</v>
      </c>
      <c r="S105" s="38">
        <f>+'[1]EGR FEBRERO 2025'!$Q$88</f>
        <v>0</v>
      </c>
      <c r="T105" s="38">
        <f t="shared" si="9"/>
        <v>11500</v>
      </c>
      <c r="U105" s="107">
        <f t="shared" si="7"/>
        <v>0</v>
      </c>
    </row>
    <row r="106" spans="1:24" ht="15.95" customHeight="1" x14ac:dyDescent="0.25">
      <c r="A106" s="37">
        <v>275</v>
      </c>
      <c r="B106" s="84" t="s">
        <v>199</v>
      </c>
      <c r="C106" s="38">
        <v>0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>
        <f t="shared" si="8"/>
        <v>0</v>
      </c>
      <c r="S106" s="38">
        <f>+'[1]EGR FEBRERO 2025'!$Q$89</f>
        <v>0</v>
      </c>
      <c r="T106" s="38">
        <f t="shared" si="9"/>
        <v>0</v>
      </c>
      <c r="U106" s="107">
        <f t="shared" si="7"/>
        <v>0</v>
      </c>
    </row>
    <row r="107" spans="1:24" ht="15.95" customHeight="1" x14ac:dyDescent="0.25">
      <c r="A107" s="37">
        <v>279</v>
      </c>
      <c r="B107" s="84" t="s">
        <v>200</v>
      </c>
      <c r="C107" s="38">
        <v>750</v>
      </c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>
        <f t="shared" si="8"/>
        <v>750</v>
      </c>
      <c r="S107" s="38">
        <f>+'[1]EGR FEBRERO 2025'!$Q$90</f>
        <v>0</v>
      </c>
      <c r="T107" s="38">
        <f t="shared" si="9"/>
        <v>750</v>
      </c>
      <c r="U107" s="107">
        <f t="shared" si="7"/>
        <v>0</v>
      </c>
    </row>
    <row r="108" spans="1:24" ht="15.95" customHeight="1" x14ac:dyDescent="0.25">
      <c r="A108" s="37">
        <v>281</v>
      </c>
      <c r="B108" s="84" t="s">
        <v>201</v>
      </c>
      <c r="C108" s="38">
        <v>0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>
        <f t="shared" si="8"/>
        <v>0</v>
      </c>
      <c r="S108" s="38">
        <f>+'[1]EGR FEBRERO 2025'!$Q$91</f>
        <v>0</v>
      </c>
      <c r="T108" s="38">
        <f t="shared" si="9"/>
        <v>0</v>
      </c>
      <c r="U108" s="107">
        <f t="shared" si="7"/>
        <v>0</v>
      </c>
    </row>
    <row r="109" spans="1:24" ht="15.95" customHeight="1" x14ac:dyDescent="0.25">
      <c r="A109" s="37" t="s">
        <v>135</v>
      </c>
      <c r="B109" s="84" t="s">
        <v>202</v>
      </c>
      <c r="C109" s="38">
        <v>4800</v>
      </c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>
        <f t="shared" si="8"/>
        <v>4800</v>
      </c>
      <c r="S109" s="38">
        <f>+'[1]EGR FEBRERO 2025'!$Q$92</f>
        <v>1170.8</v>
      </c>
      <c r="T109" s="38">
        <f t="shared" si="9"/>
        <v>3629.2</v>
      </c>
      <c r="U109" s="107">
        <f t="shared" si="7"/>
        <v>8.754359739193057E-4</v>
      </c>
    </row>
    <row r="110" spans="1:24" ht="15.95" customHeight="1" x14ac:dyDescent="0.25">
      <c r="A110" s="37" t="s">
        <v>136</v>
      </c>
      <c r="B110" s="84" t="s">
        <v>71</v>
      </c>
      <c r="C110" s="38">
        <v>28800</v>
      </c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>
        <f t="shared" si="8"/>
        <v>28800</v>
      </c>
      <c r="S110" s="38">
        <f>+'[1]EGR FEBRERO 2025'!$Q$93</f>
        <v>0</v>
      </c>
      <c r="T110" s="38">
        <f t="shared" si="9"/>
        <v>28800</v>
      </c>
      <c r="U110" s="107">
        <f t="shared" si="7"/>
        <v>0</v>
      </c>
    </row>
    <row r="111" spans="1:24" ht="15.95" customHeight="1" x14ac:dyDescent="0.25">
      <c r="A111" s="37" t="s">
        <v>137</v>
      </c>
      <c r="B111" s="84" t="s">
        <v>72</v>
      </c>
      <c r="C111" s="38">
        <v>1300000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>
        <f t="shared" si="8"/>
        <v>1300000</v>
      </c>
      <c r="S111" s="38">
        <f>+'[1]EGR FEBRERO 2025'!$Q$94</f>
        <v>0</v>
      </c>
      <c r="T111" s="38">
        <f t="shared" si="9"/>
        <v>1300000</v>
      </c>
      <c r="U111" s="107">
        <f t="shared" si="7"/>
        <v>0</v>
      </c>
      <c r="V111" s="104">
        <v>-200000</v>
      </c>
    </row>
    <row r="112" spans="1:24" ht="15.95" customHeight="1" x14ac:dyDescent="0.25">
      <c r="A112" s="37">
        <v>286</v>
      </c>
      <c r="B112" s="84" t="s">
        <v>203</v>
      </c>
      <c r="C112" s="38">
        <v>4500</v>
      </c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>
        <f t="shared" si="8"/>
        <v>4500</v>
      </c>
      <c r="S112" s="38">
        <f>+'[1]EGR FEBRERO 2025'!$Q$95</f>
        <v>0</v>
      </c>
      <c r="T112" s="38">
        <f t="shared" si="9"/>
        <v>4500</v>
      </c>
      <c r="U112" s="107">
        <f t="shared" si="7"/>
        <v>0</v>
      </c>
    </row>
    <row r="113" spans="1:24" ht="15.95" customHeight="1" x14ac:dyDescent="0.25">
      <c r="A113" s="37">
        <v>289</v>
      </c>
      <c r="B113" s="84" t="s">
        <v>204</v>
      </c>
      <c r="C113" s="38">
        <v>0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>
        <f t="shared" si="8"/>
        <v>0</v>
      </c>
      <c r="S113" s="38">
        <f>+'[1]EGR FEBRERO 2025'!$Q$96</f>
        <v>0</v>
      </c>
      <c r="T113" s="38">
        <f t="shared" si="9"/>
        <v>0</v>
      </c>
      <c r="U113" s="107">
        <f t="shared" si="7"/>
        <v>0</v>
      </c>
    </row>
    <row r="114" spans="1:24" ht="15.95" customHeight="1" x14ac:dyDescent="0.25">
      <c r="A114" s="37" t="s">
        <v>138</v>
      </c>
      <c r="B114" s="84" t="s">
        <v>73</v>
      </c>
      <c r="C114" s="38">
        <v>6600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>
        <f t="shared" si="8"/>
        <v>6600</v>
      </c>
      <c r="S114" s="38">
        <f>+'[1]EGR FEBRERO 2025'!$Q$97</f>
        <v>607.9</v>
      </c>
      <c r="T114" s="38">
        <f t="shared" si="9"/>
        <v>5992.1</v>
      </c>
      <c r="U114" s="107">
        <f t="shared" si="7"/>
        <v>4.545417906948633E-4</v>
      </c>
    </row>
    <row r="115" spans="1:24" ht="33" customHeight="1" x14ac:dyDescent="0.25">
      <c r="A115" s="37" t="s">
        <v>139</v>
      </c>
      <c r="B115" s="84" t="s">
        <v>205</v>
      </c>
      <c r="C115" s="38">
        <v>4000</v>
      </c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>
        <f t="shared" si="8"/>
        <v>4000</v>
      </c>
      <c r="S115" s="38">
        <f>+'[1]EGR FEBRERO 2025'!$Q$98</f>
        <v>331.7</v>
      </c>
      <c r="T115" s="38">
        <f t="shared" si="9"/>
        <v>3668.3</v>
      </c>
      <c r="U115" s="107">
        <f t="shared" si="7"/>
        <v>2.4802025328752453E-4</v>
      </c>
    </row>
    <row r="116" spans="1:24" ht="15.95" customHeight="1" x14ac:dyDescent="0.25">
      <c r="A116" s="37" t="s">
        <v>140</v>
      </c>
      <c r="B116" s="84" t="s">
        <v>74</v>
      </c>
      <c r="C116" s="38">
        <v>25251.9</v>
      </c>
      <c r="D116" s="38">
        <v>70000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>
        <f t="shared" si="8"/>
        <v>95251.9</v>
      </c>
      <c r="S116" s="38">
        <f>+'[1]EGR FEBRERO 2025'!$Q$99</f>
        <v>0</v>
      </c>
      <c r="T116" s="38">
        <f t="shared" si="9"/>
        <v>95251.9</v>
      </c>
      <c r="U116" s="107">
        <f t="shared" si="7"/>
        <v>0</v>
      </c>
      <c r="V116" s="104">
        <v>155000</v>
      </c>
      <c r="W116" s="97">
        <f>202667.58-18064.42</f>
        <v>184603.15999999997</v>
      </c>
      <c r="X116" s="58">
        <f>+T116-W116</f>
        <v>-89351.25999999998</v>
      </c>
    </row>
    <row r="117" spans="1:24" ht="15.95" customHeight="1" x14ac:dyDescent="0.25">
      <c r="A117" s="37" t="s">
        <v>141</v>
      </c>
      <c r="B117" s="84" t="s">
        <v>75</v>
      </c>
      <c r="C117" s="38">
        <v>2000</v>
      </c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>
        <f t="shared" si="8"/>
        <v>2000</v>
      </c>
      <c r="S117" s="38">
        <f>+'[1]EGR FEBRERO 2025'!$Q$100</f>
        <v>0</v>
      </c>
      <c r="T117" s="38">
        <f t="shared" si="9"/>
        <v>2000</v>
      </c>
      <c r="U117" s="107">
        <f t="shared" si="7"/>
        <v>0</v>
      </c>
    </row>
    <row r="118" spans="1:24" ht="51" customHeight="1" x14ac:dyDescent="0.25">
      <c r="A118" s="37" t="s">
        <v>142</v>
      </c>
      <c r="B118" s="84" t="s">
        <v>206</v>
      </c>
      <c r="C118" s="38">
        <v>30000</v>
      </c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>
        <f t="shared" si="8"/>
        <v>30000</v>
      </c>
      <c r="S118" s="38">
        <f>+'[1]EGR FEBRERO 2025'!$Q$101</f>
        <v>125</v>
      </c>
      <c r="T118" s="38">
        <f t="shared" si="9"/>
        <v>29875</v>
      </c>
      <c r="U118" s="107">
        <f t="shared" si="7"/>
        <v>9.3465576306724646E-5</v>
      </c>
    </row>
    <row r="119" spans="1:24" ht="15.95" customHeight="1" x14ac:dyDescent="0.25">
      <c r="A119" s="37" t="s">
        <v>143</v>
      </c>
      <c r="B119" s="84" t="s">
        <v>76</v>
      </c>
      <c r="C119" s="38">
        <v>476759.92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>
        <f t="shared" si="8"/>
        <v>476759.92</v>
      </c>
      <c r="S119" s="38">
        <f>+'[1]EGR FEBRERO 2025'!$Q$102</f>
        <v>118.49</v>
      </c>
      <c r="T119" s="38">
        <f t="shared" si="9"/>
        <v>476641.43</v>
      </c>
      <c r="U119" s="107">
        <f t="shared" si="7"/>
        <v>8.8597889092670423E-5</v>
      </c>
    </row>
    <row r="120" spans="1:24" ht="15.95" customHeight="1" x14ac:dyDescent="0.25">
      <c r="A120" s="37" t="s">
        <v>144</v>
      </c>
      <c r="B120" s="84" t="s">
        <v>77</v>
      </c>
      <c r="C120" s="38">
        <v>9500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>
        <f t="shared" si="8"/>
        <v>9500</v>
      </c>
      <c r="S120" s="38">
        <f>+'[1]EGR FEBRERO 2025'!$Q$103</f>
        <v>47.6</v>
      </c>
      <c r="T120" s="38">
        <f t="shared" si="9"/>
        <v>9452.4</v>
      </c>
      <c r="U120" s="107">
        <f t="shared" si="7"/>
        <v>3.559169145760075E-5</v>
      </c>
    </row>
    <row r="121" spans="1:24" ht="15.95" customHeight="1" x14ac:dyDescent="0.25">
      <c r="A121" s="37"/>
      <c r="B121" s="84"/>
      <c r="C121" s="38">
        <v>0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>
        <f t="shared" si="8"/>
        <v>0</v>
      </c>
      <c r="S121" s="38"/>
      <c r="T121" s="38"/>
      <c r="U121" s="107"/>
    </row>
    <row r="122" spans="1:24" ht="15.95" customHeight="1" x14ac:dyDescent="0.25">
      <c r="A122" s="37"/>
      <c r="B122" s="84"/>
      <c r="C122" s="38">
        <v>0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>
        <f t="shared" si="8"/>
        <v>0</v>
      </c>
      <c r="S122" s="38"/>
      <c r="T122" s="38"/>
      <c r="U122" s="107"/>
    </row>
    <row r="123" spans="1:24" ht="15.95" customHeight="1" x14ac:dyDescent="0.25">
      <c r="A123" s="37"/>
      <c r="B123" s="84"/>
      <c r="C123" s="38">
        <v>0</v>
      </c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>
        <f t="shared" si="8"/>
        <v>0</v>
      </c>
      <c r="S123" s="38"/>
      <c r="T123" s="38"/>
      <c r="U123" s="107"/>
    </row>
    <row r="124" spans="1:24" ht="15.95" customHeight="1" x14ac:dyDescent="0.25">
      <c r="A124" s="132">
        <v>3</v>
      </c>
      <c r="B124" s="124" t="s">
        <v>78</v>
      </c>
      <c r="C124" s="108">
        <v>0</v>
      </c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>
        <f t="shared" si="8"/>
        <v>0</v>
      </c>
      <c r="S124" s="38"/>
      <c r="T124" s="38"/>
      <c r="U124" s="107"/>
    </row>
    <row r="125" spans="1:24" ht="15.95" customHeight="1" x14ac:dyDescent="0.25">
      <c r="A125" s="37" t="s">
        <v>207</v>
      </c>
      <c r="B125" s="84" t="s">
        <v>208</v>
      </c>
      <c r="C125" s="38">
        <v>10000</v>
      </c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>
        <f t="shared" si="8"/>
        <v>10000</v>
      </c>
      <c r="S125" s="38">
        <f>+'[1]EGR FEBRERO 2025'!$Q$114</f>
        <v>0</v>
      </c>
      <c r="T125" s="38">
        <f t="shared" si="9"/>
        <v>10000</v>
      </c>
      <c r="U125" s="107">
        <f>S125/$S$144</f>
        <v>0</v>
      </c>
    </row>
    <row r="126" spans="1:24" ht="33" customHeight="1" x14ac:dyDescent="0.25">
      <c r="A126" s="37" t="s">
        <v>79</v>
      </c>
      <c r="B126" s="84" t="s">
        <v>209</v>
      </c>
      <c r="C126" s="38">
        <v>0</v>
      </c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>
        <f t="shared" si="8"/>
        <v>0</v>
      </c>
      <c r="S126" s="38">
        <f>+'[1]EGR FEBRERO 2025'!$Q$115</f>
        <v>0</v>
      </c>
      <c r="T126" s="38">
        <f t="shared" si="9"/>
        <v>0</v>
      </c>
      <c r="U126" s="107">
        <f>S126/$S$144</f>
        <v>0</v>
      </c>
    </row>
    <row r="127" spans="1:24" ht="15.95" customHeight="1" x14ac:dyDescent="0.25">
      <c r="A127" s="37" t="s">
        <v>210</v>
      </c>
      <c r="B127" s="84" t="s">
        <v>211</v>
      </c>
      <c r="C127" s="38">
        <v>304035</v>
      </c>
      <c r="D127" s="38">
        <v>92339.520000000004</v>
      </c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>
        <f t="shared" si="8"/>
        <v>396374.52</v>
      </c>
      <c r="S127" s="38">
        <f>+'[1]EGR FEBRERO 2025'!$Q$116</f>
        <v>0</v>
      </c>
      <c r="T127" s="38">
        <f t="shared" si="9"/>
        <v>396374.52</v>
      </c>
      <c r="U127" s="107">
        <f>S127/$S$144</f>
        <v>0</v>
      </c>
    </row>
    <row r="128" spans="1:24" ht="15.95" customHeight="1" x14ac:dyDescent="0.25">
      <c r="A128" s="37">
        <v>325</v>
      </c>
      <c r="B128" s="84" t="s">
        <v>246</v>
      </c>
      <c r="C128" s="38">
        <v>25000</v>
      </c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>
        <f t="shared" si="8"/>
        <v>25000</v>
      </c>
      <c r="S128" s="38">
        <f>+'[1]EGR FEBRERO 2025'!$Q$117</f>
        <v>560</v>
      </c>
      <c r="T128" s="38">
        <f t="shared" si="9"/>
        <v>24440</v>
      </c>
      <c r="U128" s="107">
        <f>S128/$S$144</f>
        <v>4.1872578185412642E-4</v>
      </c>
    </row>
    <row r="129" spans="1:21" ht="15.95" customHeight="1" x14ac:dyDescent="0.25">
      <c r="A129" s="37" t="s">
        <v>212</v>
      </c>
      <c r="B129" s="84" t="s">
        <v>213</v>
      </c>
      <c r="C129" s="38">
        <v>1500</v>
      </c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>
        <f t="shared" si="8"/>
        <v>1500</v>
      </c>
      <c r="S129" s="38">
        <f>+'[1]EGR FEBRERO 2025'!$Q$118</f>
        <v>0</v>
      </c>
      <c r="T129" s="38">
        <f t="shared" si="9"/>
        <v>1500</v>
      </c>
      <c r="U129" s="107">
        <f>S129/$S$144</f>
        <v>0</v>
      </c>
    </row>
    <row r="130" spans="1:21" ht="15.95" customHeight="1" x14ac:dyDescent="0.25">
      <c r="A130" s="37">
        <v>328</v>
      </c>
      <c r="B130" s="84" t="s">
        <v>230</v>
      </c>
      <c r="C130" s="38">
        <v>40000</v>
      </c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>
        <f t="shared" si="8"/>
        <v>40000</v>
      </c>
      <c r="S130" s="38">
        <f>+'[1]EGR FEBRERO 2025'!$Q$119</f>
        <v>0</v>
      </c>
      <c r="T130" s="38">
        <f t="shared" si="9"/>
        <v>40000</v>
      </c>
      <c r="U130" s="107">
        <f>+S130/S144</f>
        <v>0</v>
      </c>
    </row>
    <row r="131" spans="1:21" ht="15.95" customHeight="1" x14ac:dyDescent="0.25">
      <c r="A131" s="37" t="s">
        <v>214</v>
      </c>
      <c r="B131" s="84" t="s">
        <v>215</v>
      </c>
      <c r="C131" s="38">
        <v>14300</v>
      </c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>
        <f t="shared" si="8"/>
        <v>14300</v>
      </c>
      <c r="S131" s="38">
        <f>+'[1]EGR FEBRERO 2025'!$Q$120</f>
        <v>0</v>
      </c>
      <c r="T131" s="38">
        <f t="shared" si="9"/>
        <v>14300</v>
      </c>
      <c r="U131" s="107">
        <f>S131/$S$144</f>
        <v>0</v>
      </c>
    </row>
    <row r="132" spans="1:21" ht="15.95" hidden="1" customHeight="1" x14ac:dyDescent="0.25">
      <c r="A132" s="37" t="s">
        <v>216</v>
      </c>
      <c r="B132" s="84" t="s">
        <v>217</v>
      </c>
      <c r="C132" s="38">
        <v>0</v>
      </c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>
        <f t="shared" si="8"/>
        <v>0</v>
      </c>
      <c r="S132" s="38"/>
      <c r="T132" s="38">
        <f t="shared" si="9"/>
        <v>0</v>
      </c>
      <c r="U132" s="107">
        <f>S132/$S$144</f>
        <v>0</v>
      </c>
    </row>
    <row r="133" spans="1:21" ht="15.95" customHeight="1" x14ac:dyDescent="0.25">
      <c r="A133" s="37"/>
      <c r="B133" s="84"/>
      <c r="C133" s="38">
        <v>0</v>
      </c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>
        <f t="shared" si="8"/>
        <v>0</v>
      </c>
      <c r="S133" s="38"/>
      <c r="T133" s="38"/>
      <c r="U133" s="107"/>
    </row>
    <row r="134" spans="1:21" ht="15.95" customHeight="1" x14ac:dyDescent="0.25">
      <c r="A134" s="37"/>
      <c r="B134" s="84"/>
      <c r="C134" s="38">
        <v>0</v>
      </c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>
        <f t="shared" si="8"/>
        <v>0</v>
      </c>
      <c r="S134" s="38"/>
      <c r="T134" s="38"/>
      <c r="U134" s="107"/>
    </row>
    <row r="135" spans="1:21" ht="15.95" customHeight="1" x14ac:dyDescent="0.25">
      <c r="A135" s="132">
        <v>4</v>
      </c>
      <c r="B135" s="124" t="s">
        <v>80</v>
      </c>
      <c r="C135" s="108">
        <v>0</v>
      </c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>
        <f t="shared" si="8"/>
        <v>0</v>
      </c>
      <c r="S135" s="38"/>
      <c r="T135" s="38"/>
      <c r="U135" s="107"/>
    </row>
    <row r="136" spans="1:21" ht="15.95" customHeight="1" x14ac:dyDescent="0.25">
      <c r="A136" s="37" t="s">
        <v>218</v>
      </c>
      <c r="B136" s="84" t="s">
        <v>81</v>
      </c>
      <c r="C136" s="38">
        <v>185045</v>
      </c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>
        <f t="shared" si="8"/>
        <v>185045</v>
      </c>
      <c r="S136" s="38">
        <f>+'[1]EGR FEBRERO 2025'!$Q$124</f>
        <v>0</v>
      </c>
      <c r="T136" s="38">
        <f t="shared" si="9"/>
        <v>185045</v>
      </c>
      <c r="U136" s="107">
        <f>S136/$S$144</f>
        <v>0</v>
      </c>
    </row>
    <row r="137" spans="1:21" ht="15.95" customHeight="1" x14ac:dyDescent="0.25">
      <c r="A137" s="37" t="s">
        <v>219</v>
      </c>
      <c r="B137" s="84" t="s">
        <v>220</v>
      </c>
      <c r="C137" s="38">
        <v>8025</v>
      </c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>
        <f t="shared" si="8"/>
        <v>8025</v>
      </c>
      <c r="S137" s="38">
        <f>+'[1]EGR FEBRERO 2025'!$Q$125</f>
        <v>0</v>
      </c>
      <c r="T137" s="38">
        <f t="shared" si="9"/>
        <v>8025</v>
      </c>
      <c r="U137" s="107">
        <f>S137/$S$144</f>
        <v>0</v>
      </c>
    </row>
    <row r="138" spans="1:21" ht="15.95" customHeight="1" x14ac:dyDescent="0.25">
      <c r="A138" s="37" t="s">
        <v>221</v>
      </c>
      <c r="B138" s="84" t="s">
        <v>222</v>
      </c>
      <c r="C138" s="38">
        <v>40000</v>
      </c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>
        <f t="shared" si="8"/>
        <v>40000</v>
      </c>
      <c r="S138" s="38">
        <f>+'[1]EGR FEBRERO 2025'!$Q$126</f>
        <v>500</v>
      </c>
      <c r="T138" s="38">
        <f t="shared" si="9"/>
        <v>39500</v>
      </c>
      <c r="U138" s="107">
        <f>S138/$S$144</f>
        <v>3.7386230522689859E-4</v>
      </c>
    </row>
    <row r="139" spans="1:21" ht="33" customHeight="1" x14ac:dyDescent="0.25">
      <c r="A139" s="37">
        <v>453</v>
      </c>
      <c r="B139" s="84" t="s">
        <v>245</v>
      </c>
      <c r="C139" s="38">
        <v>120000</v>
      </c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>
        <f t="shared" si="8"/>
        <v>120000</v>
      </c>
      <c r="S139" s="38">
        <f>+'[1]EGR FEBRERO 2025'!$Q$127</f>
        <v>0</v>
      </c>
      <c r="T139" s="38">
        <f t="shared" si="9"/>
        <v>120000</v>
      </c>
      <c r="U139" s="107"/>
    </row>
    <row r="140" spans="1:21" ht="33" customHeight="1" x14ac:dyDescent="0.25">
      <c r="A140" s="37" t="s">
        <v>223</v>
      </c>
      <c r="B140" s="84" t="s">
        <v>224</v>
      </c>
      <c r="C140" s="38">
        <v>38750</v>
      </c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>
        <f t="shared" si="8"/>
        <v>38750</v>
      </c>
      <c r="S140" s="38">
        <f>+'[1]EGR FEBRERO 2025'!$Q$128</f>
        <v>0</v>
      </c>
      <c r="T140" s="38">
        <f>R140-S140</f>
        <v>38750</v>
      </c>
      <c r="U140" s="107">
        <f>S140/$S$144</f>
        <v>0</v>
      </c>
    </row>
    <row r="141" spans="1:21" ht="15.95" customHeight="1" x14ac:dyDescent="0.25">
      <c r="A141" s="37"/>
      <c r="B141" s="84"/>
      <c r="C141" s="38">
        <v>0</v>
      </c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107"/>
    </row>
    <row r="142" spans="1:21" ht="15.95" customHeight="1" x14ac:dyDescent="0.25">
      <c r="A142" s="132">
        <v>9</v>
      </c>
      <c r="B142" s="124" t="s">
        <v>251</v>
      </c>
      <c r="C142" s="38">
        <v>0</v>
      </c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>
        <f t="shared" si="8"/>
        <v>0</v>
      </c>
      <c r="S142" s="38"/>
      <c r="T142" s="38"/>
      <c r="U142" s="107"/>
    </row>
    <row r="143" spans="1:21" ht="15.95" customHeight="1" thickBot="1" x14ac:dyDescent="0.3">
      <c r="A143" s="37">
        <v>913</v>
      </c>
      <c r="B143" s="84" t="s">
        <v>250</v>
      </c>
      <c r="C143" s="38">
        <v>300000</v>
      </c>
      <c r="D143" s="38">
        <v>300000</v>
      </c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>
        <f t="shared" si="8"/>
        <v>600000</v>
      </c>
      <c r="S143" s="38">
        <f>'[1]EGR FEBRERO 2025'!$Q$131</f>
        <v>300000</v>
      </c>
      <c r="T143" s="38">
        <f>R143-S143</f>
        <v>300000</v>
      </c>
      <c r="U143" s="107">
        <f>S143/$S$144</f>
        <v>0.22431738313613916</v>
      </c>
    </row>
    <row r="144" spans="1:21" ht="18" customHeight="1" thickBot="1" x14ac:dyDescent="0.3">
      <c r="A144" s="128"/>
      <c r="B144" s="129" t="s">
        <v>88</v>
      </c>
      <c r="C144" s="56">
        <f t="shared" ref="C144:T144" si="10">SUM(C31:C143)</f>
        <v>11773657.299999999</v>
      </c>
      <c r="D144" s="56">
        <f t="shared" si="10"/>
        <v>1023057.49</v>
      </c>
      <c r="E144" s="56">
        <f t="shared" si="10"/>
        <v>0</v>
      </c>
      <c r="F144" s="56">
        <f t="shared" si="10"/>
        <v>0</v>
      </c>
      <c r="G144" s="56">
        <f t="shared" si="10"/>
        <v>0</v>
      </c>
      <c r="H144" s="56">
        <f t="shared" si="10"/>
        <v>0</v>
      </c>
      <c r="I144" s="56">
        <f t="shared" si="10"/>
        <v>0</v>
      </c>
      <c r="J144" s="56">
        <f t="shared" si="10"/>
        <v>0</v>
      </c>
      <c r="K144" s="56">
        <f t="shared" si="10"/>
        <v>0</v>
      </c>
      <c r="L144" s="56">
        <f t="shared" si="10"/>
        <v>0</v>
      </c>
      <c r="M144" s="56">
        <f t="shared" si="10"/>
        <v>0</v>
      </c>
      <c r="N144" s="56">
        <f>SUM(N31:N143)</f>
        <v>0</v>
      </c>
      <c r="O144" s="56">
        <f>SUM(O31:O143)</f>
        <v>0</v>
      </c>
      <c r="P144" s="56">
        <f>SUM(P31:P143)</f>
        <v>0</v>
      </c>
      <c r="Q144" s="56">
        <f>SUM(Q31:Q143)</f>
        <v>0</v>
      </c>
      <c r="R144" s="56">
        <f t="shared" si="10"/>
        <v>12796714.789999999</v>
      </c>
      <c r="S144" s="56">
        <f t="shared" si="10"/>
        <v>1337390.78</v>
      </c>
      <c r="T144" s="56">
        <f t="shared" si="10"/>
        <v>11459324.01</v>
      </c>
      <c r="U144" s="112">
        <v>1</v>
      </c>
    </row>
    <row r="145" spans="1:24" ht="16.5" thickBot="1" x14ac:dyDescent="0.3">
      <c r="A145" s="134"/>
      <c r="B145" s="89"/>
      <c r="C145" s="113"/>
      <c r="D145" s="56">
        <f>+D26-D144</f>
        <v>0</v>
      </c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W145" s="57"/>
      <c r="X145" s="57"/>
    </row>
    <row r="146" spans="1:24" x14ac:dyDescent="0.2">
      <c r="A146" s="134"/>
      <c r="C146" s="114"/>
      <c r="D146" s="135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W146" s="57"/>
      <c r="X146" s="57"/>
    </row>
    <row r="147" spans="1:24" x14ac:dyDescent="0.2">
      <c r="A147" s="134"/>
      <c r="C147" s="114"/>
      <c r="D147" s="135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W147" s="57"/>
      <c r="X147" s="57"/>
    </row>
    <row r="148" spans="1:24" ht="15.75" thickBot="1" x14ac:dyDescent="0.25">
      <c r="E148" s="136"/>
      <c r="F148" s="58"/>
      <c r="R148" s="97"/>
      <c r="S148" s="58"/>
      <c r="W148" s="58"/>
    </row>
    <row r="149" spans="1:24" ht="15.75" x14ac:dyDescent="0.25">
      <c r="A149" s="137" t="s">
        <v>82</v>
      </c>
      <c r="B149" s="138"/>
      <c r="C149" s="139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W149" s="58"/>
      <c r="X149" s="58"/>
    </row>
    <row r="150" spans="1:24" ht="15.75" x14ac:dyDescent="0.25">
      <c r="A150" s="140" t="s">
        <v>2</v>
      </c>
      <c r="B150" s="115"/>
      <c r="C150" s="141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W150" s="58"/>
      <c r="X150" s="58"/>
    </row>
    <row r="151" spans="1:24" ht="5.0999999999999996" customHeight="1" thickBot="1" x14ac:dyDescent="0.25">
      <c r="A151" s="142"/>
      <c r="B151" s="143"/>
      <c r="C151" s="144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W151" s="58"/>
      <c r="X151" s="58"/>
    </row>
    <row r="152" spans="1:24" ht="6.95" customHeight="1" x14ac:dyDescent="0.2">
      <c r="A152" s="42"/>
      <c r="B152" s="89"/>
      <c r="C152" s="43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W152" s="58"/>
      <c r="X152" s="58"/>
    </row>
    <row r="153" spans="1:24" x14ac:dyDescent="0.2">
      <c r="A153" s="44" t="s">
        <v>83</v>
      </c>
      <c r="C153" s="46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W153" s="58"/>
      <c r="X153" s="58"/>
    </row>
    <row r="154" spans="1:24" ht="15.75" x14ac:dyDescent="0.25">
      <c r="A154" s="47" t="s">
        <v>263</v>
      </c>
      <c r="C154" s="63">
        <v>3776516.87</v>
      </c>
      <c r="D154" s="57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W154" s="58"/>
      <c r="X154" s="58"/>
    </row>
    <row r="155" spans="1:24" ht="30" x14ac:dyDescent="0.2">
      <c r="A155" s="47"/>
      <c r="B155" s="90" t="s">
        <v>274</v>
      </c>
      <c r="C155" s="61">
        <v>-30304.11</v>
      </c>
      <c r="D155" s="57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W155" s="58"/>
      <c r="X155" s="58"/>
    </row>
    <row r="156" spans="1:24" x14ac:dyDescent="0.2">
      <c r="A156" s="47"/>
      <c r="C156" s="61"/>
      <c r="D156" s="57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W156" s="58"/>
      <c r="X156" s="58"/>
    </row>
    <row r="157" spans="1:24" x14ac:dyDescent="0.2">
      <c r="A157" s="47" t="s">
        <v>84</v>
      </c>
      <c r="C157" s="61">
        <f>S26</f>
        <v>1559862.3299999998</v>
      </c>
      <c r="D157" s="57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W157" s="58"/>
      <c r="X157" s="58"/>
    </row>
    <row r="158" spans="1:24" x14ac:dyDescent="0.2">
      <c r="A158" s="47" t="s">
        <v>85</v>
      </c>
      <c r="C158" s="62">
        <f>-S144</f>
        <v>-1337390.78</v>
      </c>
      <c r="D158" s="58">
        <v>1337510.78</v>
      </c>
      <c r="E158" s="152">
        <f>+C158+D158</f>
        <v>120</v>
      </c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W158" s="58"/>
      <c r="X158" s="58"/>
    </row>
    <row r="159" spans="1:24" ht="15.75" x14ac:dyDescent="0.25">
      <c r="A159" s="48" t="s">
        <v>279</v>
      </c>
      <c r="B159" s="91"/>
      <c r="C159" s="63">
        <f>+C157+C158</f>
        <v>222471.54999999981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W159" s="58"/>
      <c r="X159" s="58"/>
    </row>
    <row r="160" spans="1:24" ht="15.75" x14ac:dyDescent="0.25">
      <c r="A160" s="48"/>
      <c r="B160" s="91"/>
      <c r="C160" s="63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W160" s="58"/>
      <c r="X160" s="58"/>
    </row>
    <row r="161" spans="1:24" x14ac:dyDescent="0.2">
      <c r="A161" s="47"/>
      <c r="C161" s="61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W161" s="58"/>
      <c r="X161" s="58"/>
    </row>
    <row r="162" spans="1:24" x14ac:dyDescent="0.2">
      <c r="A162" s="44" t="s">
        <v>86</v>
      </c>
      <c r="C162" s="61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W162" s="58"/>
      <c r="X162" s="58"/>
    </row>
    <row r="163" spans="1:24" x14ac:dyDescent="0.2">
      <c r="A163" s="44"/>
      <c r="B163" s="90" t="s">
        <v>269</v>
      </c>
      <c r="C163" s="61">
        <v>310.38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W163" s="58"/>
      <c r="X163" s="58"/>
    </row>
    <row r="164" spans="1:24" ht="30" x14ac:dyDescent="0.2">
      <c r="A164" s="44"/>
      <c r="B164" s="90" t="s">
        <v>270</v>
      </c>
      <c r="C164" s="61">
        <v>12263.38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W164" s="58"/>
      <c r="X164" s="58"/>
    </row>
    <row r="165" spans="1:24" x14ac:dyDescent="0.2">
      <c r="A165" s="44"/>
      <c r="B165" s="90" t="s">
        <v>271</v>
      </c>
      <c r="C165" s="61">
        <v>5709.7900000000009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W165" s="58"/>
      <c r="X165" s="58"/>
    </row>
    <row r="166" spans="1:24" x14ac:dyDescent="0.2">
      <c r="A166" s="44"/>
      <c r="B166" s="90" t="s">
        <v>272</v>
      </c>
      <c r="C166" s="61">
        <v>2345.75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W166" s="58"/>
      <c r="X166" s="58"/>
    </row>
    <row r="167" spans="1:24" x14ac:dyDescent="0.2">
      <c r="A167" s="44"/>
      <c r="B167" s="90" t="s">
        <v>273</v>
      </c>
      <c r="C167" s="61">
        <v>9428.7800000000007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W167" s="58"/>
      <c r="X167" s="58"/>
    </row>
    <row r="168" spans="1:24" x14ac:dyDescent="0.2">
      <c r="A168" s="47"/>
      <c r="B168" s="90" t="s">
        <v>275</v>
      </c>
      <c r="C168" s="61">
        <v>-2.2999999999999998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W168" s="58"/>
      <c r="X168" s="58"/>
    </row>
    <row r="169" spans="1:24" ht="15" customHeight="1" x14ac:dyDescent="0.2">
      <c r="A169" s="47"/>
      <c r="B169" s="90" t="s">
        <v>276</v>
      </c>
      <c r="C169" s="61">
        <v>0.01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W169" s="58"/>
      <c r="X169" s="58"/>
    </row>
    <row r="170" spans="1:24" x14ac:dyDescent="0.2">
      <c r="A170" s="47"/>
      <c r="C170" s="62"/>
      <c r="D170" s="6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W170" s="58"/>
      <c r="X170" s="58"/>
    </row>
    <row r="171" spans="1:24" ht="18.75" customHeight="1" x14ac:dyDescent="0.25">
      <c r="A171" s="48" t="s">
        <v>264</v>
      </c>
      <c r="B171" s="91" t="s">
        <v>260</v>
      </c>
      <c r="C171" s="63">
        <f>SUM(C161:C170)</f>
        <v>30055.79</v>
      </c>
      <c r="D171" s="6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W171" s="58"/>
      <c r="X171" s="58"/>
    </row>
    <row r="172" spans="1:24" ht="25.5" customHeight="1" thickBot="1" x14ac:dyDescent="0.3">
      <c r="A172" s="50" t="s">
        <v>268</v>
      </c>
      <c r="B172" s="92"/>
      <c r="C172" s="60">
        <f>+C154+C155+C159+C171</f>
        <v>3998740.1</v>
      </c>
      <c r="D172" s="145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W172" s="58"/>
      <c r="X172" s="58"/>
    </row>
    <row r="173" spans="1:24" ht="25.5" customHeight="1" x14ac:dyDescent="0.2">
      <c r="B173" s="93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W173" s="58"/>
      <c r="X173" s="58"/>
    </row>
    <row r="174" spans="1:24" x14ac:dyDescent="0.2">
      <c r="C174" s="97"/>
      <c r="D174" s="58"/>
      <c r="R174" s="58"/>
    </row>
    <row r="175" spans="1:24" x14ac:dyDescent="0.2">
      <c r="C175" s="97"/>
      <c r="D175" s="58"/>
      <c r="R175" s="58"/>
    </row>
    <row r="176" spans="1:24" x14ac:dyDescent="0.2">
      <c r="C176" s="97"/>
      <c r="D176" s="58"/>
    </row>
    <row r="177" spans="2:24" x14ac:dyDescent="0.2">
      <c r="C177" s="97"/>
      <c r="D177" s="58"/>
    </row>
    <row r="178" spans="2:24" x14ac:dyDescent="0.2">
      <c r="D178" s="58"/>
    </row>
    <row r="179" spans="2:24" x14ac:dyDescent="0.2">
      <c r="D179" s="58"/>
    </row>
    <row r="180" spans="2:24" x14ac:dyDescent="0.2">
      <c r="B180" s="90" t="s">
        <v>240</v>
      </c>
      <c r="C180" s="146" t="s">
        <v>241</v>
      </c>
      <c r="E180" s="146"/>
      <c r="G180" s="147" t="s">
        <v>242</v>
      </c>
      <c r="J180" s="148"/>
      <c r="K180" s="148" t="s">
        <v>252</v>
      </c>
      <c r="P180" s="148"/>
      <c r="Q180" s="148"/>
    </row>
    <row r="181" spans="2:24" x14ac:dyDescent="0.2">
      <c r="B181" s="90" t="s">
        <v>87</v>
      </c>
      <c r="C181" s="146" t="s">
        <v>243</v>
      </c>
      <c r="E181" s="146"/>
      <c r="G181" s="147" t="s">
        <v>238</v>
      </c>
      <c r="J181" s="147"/>
      <c r="K181" s="147" t="s">
        <v>234</v>
      </c>
      <c r="P181" s="147"/>
      <c r="Q181" s="147"/>
    </row>
    <row r="186" spans="2:24" x14ac:dyDescent="0.2">
      <c r="B186" s="45" t="s">
        <v>242</v>
      </c>
      <c r="D186" s="149" t="s">
        <v>252</v>
      </c>
    </row>
    <row r="187" spans="2:24" x14ac:dyDescent="0.2">
      <c r="B187" s="90" t="s">
        <v>238</v>
      </c>
      <c r="D187" s="149" t="s">
        <v>277</v>
      </c>
      <c r="I187" s="58"/>
      <c r="K187" s="58"/>
      <c r="M187" s="58"/>
      <c r="N187" s="58"/>
      <c r="O187" s="58"/>
      <c r="P187" s="58"/>
      <c r="Q187" s="58"/>
      <c r="R187" s="58"/>
      <c r="X187" s="58"/>
    </row>
    <row r="188" spans="2:24" x14ac:dyDescent="0.2">
      <c r="I188" s="58"/>
      <c r="K188" s="58"/>
      <c r="M188" s="58"/>
      <c r="N188" s="58"/>
      <c r="O188" s="58"/>
      <c r="P188" s="58"/>
      <c r="Q188" s="58"/>
      <c r="X188" s="58"/>
    </row>
    <row r="189" spans="2:24" x14ac:dyDescent="0.2">
      <c r="G189" s="59"/>
      <c r="I189" s="59"/>
      <c r="K189" s="59"/>
      <c r="M189" s="59"/>
      <c r="N189" s="59"/>
      <c r="O189" s="59"/>
      <c r="P189" s="59"/>
      <c r="Q189" s="59"/>
      <c r="X189" s="59"/>
    </row>
    <row r="190" spans="2:24" x14ac:dyDescent="0.2">
      <c r="G190" s="59"/>
      <c r="I190" s="59"/>
      <c r="K190" s="59"/>
      <c r="M190" s="59"/>
      <c r="N190" s="59"/>
      <c r="O190" s="59"/>
      <c r="P190" s="59"/>
      <c r="Q190" s="59"/>
      <c r="R190" s="58"/>
      <c r="X190" s="59"/>
    </row>
    <row r="191" spans="2:24" x14ac:dyDescent="0.2">
      <c r="G191" s="59"/>
      <c r="R191" s="58"/>
    </row>
    <row r="192" spans="2:24" x14ac:dyDescent="0.2">
      <c r="G192" s="59"/>
    </row>
    <row r="193" spans="7:18" x14ac:dyDescent="0.2">
      <c r="G193" s="59"/>
    </row>
    <row r="194" spans="7:18" x14ac:dyDescent="0.2">
      <c r="G194" s="59"/>
      <c r="R194" s="58"/>
    </row>
    <row r="195" spans="7:18" x14ac:dyDescent="0.2">
      <c r="G195" s="59"/>
    </row>
    <row r="196" spans="7:18" x14ac:dyDescent="0.2">
      <c r="G196" s="59"/>
    </row>
    <row r="197" spans="7:18" x14ac:dyDescent="0.2">
      <c r="G197" s="59"/>
    </row>
    <row r="198" spans="7:18" x14ac:dyDescent="0.2">
      <c r="G198" s="59"/>
    </row>
    <row r="199" spans="7:18" x14ac:dyDescent="0.2">
      <c r="G199" s="59"/>
    </row>
    <row r="200" spans="7:18" x14ac:dyDescent="0.2">
      <c r="G200" s="59"/>
    </row>
    <row r="201" spans="7:18" x14ac:dyDescent="0.2">
      <c r="G201" s="59"/>
    </row>
    <row r="202" spans="7:18" x14ac:dyDescent="0.2">
      <c r="G202" s="59"/>
    </row>
    <row r="203" spans="7:18" x14ac:dyDescent="0.2">
      <c r="G203" s="59"/>
    </row>
    <row r="204" spans="7:18" x14ac:dyDescent="0.2">
      <c r="G204" s="59"/>
    </row>
    <row r="205" spans="7:18" x14ac:dyDescent="0.2">
      <c r="G205" s="59"/>
    </row>
    <row r="206" spans="7:18" x14ac:dyDescent="0.2">
      <c r="G206" s="59"/>
    </row>
  </sheetData>
  <mergeCells count="7">
    <mergeCell ref="S6:S7"/>
    <mergeCell ref="B6:B7"/>
    <mergeCell ref="H6:I6"/>
    <mergeCell ref="J6:K6"/>
    <mergeCell ref="L6:M6"/>
    <mergeCell ref="N6:O6"/>
    <mergeCell ref="P6:Q6"/>
  </mergeCells>
  <pageMargins left="1.2204724409448819" right="0.23622047244094491" top="0.74803149606299213" bottom="0.74803149606299213" header="0.31496062992125984" footer="0.31496062992125984"/>
  <pageSetup scale="60" fitToHeight="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6AB1F-1872-4930-8B2C-ACE59FF25ABD}">
  <dimension ref="A1:Y206"/>
  <sheetViews>
    <sheetView tabSelected="1" zoomScale="110" zoomScaleNormal="110" workbookViewId="0">
      <pane xSplit="2" ySplit="7" topLeftCell="C60" activePane="bottomRight" state="frozen"/>
      <selection pane="topRight" activeCell="C1" sqref="C1"/>
      <selection pane="bottomLeft" activeCell="A8" sqref="A8"/>
      <selection pane="bottomRight" activeCell="B67" sqref="B67"/>
    </sheetView>
  </sheetViews>
  <sheetFormatPr baseColWidth="10" defaultColWidth="11.42578125" defaultRowHeight="15" x14ac:dyDescent="0.2"/>
  <cols>
    <col min="1" max="1" width="13.42578125" style="45" customWidth="1"/>
    <col min="2" max="2" width="50.7109375" style="90" customWidth="1"/>
    <col min="3" max="3" width="16.42578125" style="45" customWidth="1"/>
    <col min="4" max="4" width="15.7109375" style="45" customWidth="1"/>
    <col min="5" max="5" width="15.28515625" style="45" customWidth="1"/>
    <col min="6" max="6" width="22.85546875" style="45" hidden="1" customWidth="1"/>
    <col min="7" max="7" width="14.5703125" style="45" hidden="1" customWidth="1"/>
    <col min="8" max="8" width="16.42578125" style="45" hidden="1" customWidth="1"/>
    <col min="9" max="9" width="14.140625" style="45" hidden="1" customWidth="1"/>
    <col min="10" max="10" width="13.140625" style="45" hidden="1" customWidth="1"/>
    <col min="11" max="11" width="14.7109375" style="45" hidden="1" customWidth="1"/>
    <col min="12" max="12" width="13.42578125" style="45" hidden="1" customWidth="1"/>
    <col min="13" max="17" width="14.42578125" style="45" hidden="1" customWidth="1"/>
    <col min="18" max="20" width="16.42578125" style="45" customWidth="1"/>
    <col min="21" max="21" width="10.7109375" style="45" customWidth="1"/>
    <col min="22" max="22" width="18.140625" style="9" customWidth="1"/>
    <col min="23" max="23" width="16.7109375" style="45" customWidth="1"/>
    <col min="24" max="24" width="18.28515625" style="45" customWidth="1"/>
    <col min="25" max="25" width="14.140625" style="9" bestFit="1" customWidth="1"/>
    <col min="26" max="16384" width="11.42578125" style="9"/>
  </cols>
  <sheetData>
    <row r="1" spans="1:24" ht="15.75" x14ac:dyDescent="0.25">
      <c r="A1" s="52" t="s">
        <v>0</v>
      </c>
      <c r="B1" s="115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49"/>
      <c r="W1" s="52"/>
      <c r="X1" s="52"/>
    </row>
    <row r="2" spans="1:24" ht="15.75" x14ac:dyDescent="0.25">
      <c r="A2" s="52" t="s">
        <v>1</v>
      </c>
      <c r="B2" s="115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  <c r="W2" s="52"/>
      <c r="X2" s="52"/>
    </row>
    <row r="3" spans="1:24" ht="15.75" x14ac:dyDescent="0.25">
      <c r="A3" s="52" t="s">
        <v>262</v>
      </c>
      <c r="B3" s="115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49"/>
      <c r="W3" s="52"/>
      <c r="X3" s="52"/>
    </row>
    <row r="4" spans="1:24" ht="15.75" x14ac:dyDescent="0.25">
      <c r="A4" s="52" t="s">
        <v>2</v>
      </c>
      <c r="B4" s="115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9"/>
      <c r="W4" s="52"/>
      <c r="X4" s="52"/>
    </row>
    <row r="5" spans="1:24" ht="16.5" thickBot="1" x14ac:dyDescent="0.3">
      <c r="A5" s="49"/>
      <c r="B5" s="91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W5" s="49"/>
      <c r="X5" s="49"/>
    </row>
    <row r="6" spans="1:24" ht="16.5" thickBot="1" x14ac:dyDescent="0.3">
      <c r="A6" s="116" t="s">
        <v>3</v>
      </c>
      <c r="B6" s="165" t="s">
        <v>4</v>
      </c>
      <c r="C6" s="116" t="s">
        <v>5</v>
      </c>
      <c r="D6" s="117" t="s">
        <v>6</v>
      </c>
      <c r="E6" s="118"/>
      <c r="F6" s="117" t="s">
        <v>6</v>
      </c>
      <c r="G6" s="118"/>
      <c r="H6" s="157" t="s">
        <v>7</v>
      </c>
      <c r="I6" s="158"/>
      <c r="J6" s="157" t="s">
        <v>247</v>
      </c>
      <c r="K6" s="158"/>
      <c r="L6" s="157" t="s">
        <v>233</v>
      </c>
      <c r="M6" s="158"/>
      <c r="N6" s="157" t="s">
        <v>249</v>
      </c>
      <c r="O6" s="158"/>
      <c r="P6" s="157" t="s">
        <v>256</v>
      </c>
      <c r="Q6" s="158"/>
      <c r="R6" s="116" t="s">
        <v>5</v>
      </c>
      <c r="S6" s="163" t="s">
        <v>257</v>
      </c>
      <c r="T6" s="116" t="s">
        <v>8</v>
      </c>
      <c r="U6" s="116" t="s">
        <v>9</v>
      </c>
    </row>
    <row r="7" spans="1:24" ht="16.5" thickBot="1" x14ac:dyDescent="0.3">
      <c r="A7" s="119" t="s">
        <v>10</v>
      </c>
      <c r="B7" s="166"/>
      <c r="C7" s="119" t="s">
        <v>11</v>
      </c>
      <c r="D7" s="53" t="s">
        <v>12</v>
      </c>
      <c r="E7" s="53" t="s">
        <v>13</v>
      </c>
      <c r="F7" s="53" t="s">
        <v>12</v>
      </c>
      <c r="G7" s="53" t="s">
        <v>13</v>
      </c>
      <c r="H7" s="53" t="s">
        <v>12</v>
      </c>
      <c r="I7" s="64" t="s">
        <v>13</v>
      </c>
      <c r="J7" s="53" t="s">
        <v>12</v>
      </c>
      <c r="K7" s="64" t="s">
        <v>13</v>
      </c>
      <c r="L7" s="53" t="s">
        <v>12</v>
      </c>
      <c r="M7" s="64" t="s">
        <v>13</v>
      </c>
      <c r="N7" s="53" t="s">
        <v>12</v>
      </c>
      <c r="O7" s="64" t="s">
        <v>13</v>
      </c>
      <c r="P7" s="53" t="s">
        <v>12</v>
      </c>
      <c r="Q7" s="64" t="s">
        <v>13</v>
      </c>
      <c r="R7" s="119" t="s">
        <v>14</v>
      </c>
      <c r="S7" s="164"/>
      <c r="T7" s="119" t="s">
        <v>15</v>
      </c>
      <c r="U7" s="119" t="s">
        <v>16</v>
      </c>
    </row>
    <row r="8" spans="1:24" ht="15.95" customHeight="1" x14ac:dyDescent="0.25">
      <c r="A8" s="120"/>
      <c r="B8" s="121"/>
      <c r="C8" s="105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105"/>
      <c r="S8" s="105"/>
      <c r="T8" s="105"/>
      <c r="U8" s="122"/>
    </row>
    <row r="9" spans="1:24" ht="15.95" customHeight="1" x14ac:dyDescent="0.25">
      <c r="A9" s="123" t="s">
        <v>267</v>
      </c>
      <c r="B9" s="124" t="s">
        <v>176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106"/>
    </row>
    <row r="10" spans="1:24" ht="15.95" customHeight="1" x14ac:dyDescent="0.25">
      <c r="A10" s="125" t="s">
        <v>17</v>
      </c>
      <c r="B10" s="84" t="s">
        <v>177</v>
      </c>
      <c r="C10" s="38">
        <v>37000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>
        <f>C10+D10-E10+F10-G10+H10-I10+J10-K10+L10-M10+N10-O10+P10-Q10</f>
        <v>37000</v>
      </c>
      <c r="S10" s="38">
        <f>+'[1]ING MARZO 2025'!$Q$9</f>
        <v>22000</v>
      </c>
      <c r="T10" s="38">
        <f t="shared" ref="T10:T22" si="0">R10-S10</f>
        <v>15000</v>
      </c>
      <c r="U10" s="107">
        <f>S10/$S$26</f>
        <v>1.4103808763687499E-2</v>
      </c>
    </row>
    <row r="11" spans="1:24" ht="15.95" hidden="1" customHeight="1" x14ac:dyDescent="0.25">
      <c r="A11" s="125" t="s">
        <v>26</v>
      </c>
      <c r="B11" s="84" t="s">
        <v>27</v>
      </c>
      <c r="C11" s="38"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>
        <f>C11+D11-E11+F11-G11+J11-K11</f>
        <v>0</v>
      </c>
      <c r="S11" s="38"/>
      <c r="T11" s="38">
        <v>0</v>
      </c>
      <c r="U11" s="107"/>
    </row>
    <row r="12" spans="1:24" ht="15.75" customHeight="1" x14ac:dyDescent="0.25">
      <c r="A12" s="125" t="s">
        <v>18</v>
      </c>
      <c r="B12" s="84" t="s">
        <v>178</v>
      </c>
      <c r="C12" s="38">
        <v>54345.41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>
        <f t="shared" ref="R12:R25" si="1">C12+D12-E12+F12-G12+H12-I12+J12-K12+L12-M12+N12-O12+P12-Q12</f>
        <v>54345.41</v>
      </c>
      <c r="S12" s="38">
        <f>+'[1]ING MARZO 2025'!$Q$11</f>
        <v>10248.540000000001</v>
      </c>
      <c r="T12" s="38">
        <f t="shared" si="0"/>
        <v>44096.87</v>
      </c>
      <c r="U12" s="107">
        <f>S12/$S$26</f>
        <v>6.5701567394091769E-3</v>
      </c>
      <c r="V12" s="96"/>
      <c r="W12" s="96"/>
    </row>
    <row r="13" spans="1:24" ht="31.5" customHeight="1" x14ac:dyDescent="0.25">
      <c r="A13" s="125" t="s">
        <v>19</v>
      </c>
      <c r="B13" s="84" t="s">
        <v>179</v>
      </c>
      <c r="C13" s="38">
        <v>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>
        <f t="shared" si="1"/>
        <v>0</v>
      </c>
      <c r="S13" s="38">
        <f>+'[1]ING MARZO 2025'!$Q$12</f>
        <v>0</v>
      </c>
      <c r="T13" s="38">
        <f t="shared" si="0"/>
        <v>0</v>
      </c>
      <c r="U13" s="107">
        <f>S13/$S$26</f>
        <v>0</v>
      </c>
      <c r="W13" s="96"/>
    </row>
    <row r="14" spans="1:24" ht="15.95" customHeight="1" x14ac:dyDescent="0.25">
      <c r="A14" s="125"/>
      <c r="B14" s="124" t="s">
        <v>180</v>
      </c>
      <c r="C14" s="38"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>
        <f t="shared" si="1"/>
        <v>0</v>
      </c>
      <c r="S14" s="38"/>
      <c r="T14" s="38"/>
      <c r="U14" s="107"/>
      <c r="W14" s="96"/>
    </row>
    <row r="15" spans="1:24" ht="15.95" customHeight="1" x14ac:dyDescent="0.25">
      <c r="A15" s="125" t="s">
        <v>181</v>
      </c>
      <c r="B15" s="84" t="s">
        <v>229</v>
      </c>
      <c r="C15" s="38">
        <v>62490.75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f t="shared" si="1"/>
        <v>62490.75</v>
      </c>
      <c r="S15" s="38">
        <f>+'[1]ING MARZO 2025'!$Q$17</f>
        <v>28919.200000000001</v>
      </c>
      <c r="T15" s="38">
        <f t="shared" si="0"/>
        <v>33571.550000000003</v>
      </c>
      <c r="U15" s="107">
        <f>S15/$S$26</f>
        <v>1.8539584836310526E-2</v>
      </c>
      <c r="V15" s="96"/>
      <c r="W15" s="96"/>
    </row>
    <row r="16" spans="1:24" ht="15.95" customHeight="1" x14ac:dyDescent="0.25">
      <c r="A16" s="123" t="s">
        <v>226</v>
      </c>
      <c r="B16" s="124" t="s">
        <v>227</v>
      </c>
      <c r="C16" s="38"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>
        <f t="shared" si="1"/>
        <v>0</v>
      </c>
      <c r="S16" s="38"/>
      <c r="T16" s="38"/>
      <c r="U16" s="107"/>
      <c r="W16" s="96"/>
    </row>
    <row r="17" spans="1:25" ht="15.95" customHeight="1" x14ac:dyDescent="0.25">
      <c r="A17" s="123" t="s">
        <v>228</v>
      </c>
      <c r="B17" s="124" t="s">
        <v>225</v>
      </c>
      <c r="C17" s="38">
        <v>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>
        <f t="shared" si="1"/>
        <v>0</v>
      </c>
      <c r="S17" s="38"/>
      <c r="T17" s="38"/>
      <c r="U17" s="107"/>
      <c r="W17" s="96"/>
    </row>
    <row r="18" spans="1:25" ht="15.95" customHeight="1" x14ac:dyDescent="0.25">
      <c r="A18" s="125" t="s">
        <v>20</v>
      </c>
      <c r="B18" s="84" t="s">
        <v>21</v>
      </c>
      <c r="C18" s="38">
        <v>4008096.55</v>
      </c>
      <c r="D18" s="38">
        <v>763886.76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f t="shared" si="1"/>
        <v>4771983.3099999996</v>
      </c>
      <c r="S18" s="38">
        <f>+'[1]ING MARZO 2025'!$Q$23</f>
        <v>1262185.7999999998</v>
      </c>
      <c r="T18" s="38">
        <f t="shared" si="0"/>
        <v>3509797.51</v>
      </c>
      <c r="U18" s="107">
        <f>S18/$S$26</f>
        <v>0.80916487033826889</v>
      </c>
      <c r="V18" s="96"/>
      <c r="W18" s="96"/>
    </row>
    <row r="19" spans="1:25" ht="15.95" customHeight="1" x14ac:dyDescent="0.25">
      <c r="A19" s="125" t="s">
        <v>22</v>
      </c>
      <c r="B19" s="84" t="s">
        <v>29</v>
      </c>
      <c r="C19" s="38">
        <v>276759.92</v>
      </c>
      <c r="D19" s="38">
        <v>232458.67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>
        <f t="shared" si="1"/>
        <v>509218.58999999997</v>
      </c>
      <c r="S19" s="38">
        <f>+'[1]ING MARZO 2025'!$Q$24</f>
        <v>0</v>
      </c>
      <c r="T19" s="38">
        <f t="shared" si="0"/>
        <v>509218.58999999997</v>
      </c>
      <c r="U19" s="107">
        <f>S19/$S$26</f>
        <v>0</v>
      </c>
      <c r="W19" s="96"/>
    </row>
    <row r="20" spans="1:25" ht="15.95" customHeight="1" x14ac:dyDescent="0.25">
      <c r="A20" s="125" t="s">
        <v>23</v>
      </c>
      <c r="B20" s="84" t="s">
        <v>24</v>
      </c>
      <c r="C20" s="38">
        <v>4780366.45</v>
      </c>
      <c r="D20" s="38">
        <v>26712.06</v>
      </c>
      <c r="E20" s="38"/>
      <c r="F20" s="38"/>
      <c r="G20" s="38"/>
      <c r="H20" s="38"/>
      <c r="I20" s="38"/>
      <c r="J20" s="38"/>
      <c r="K20" s="38"/>
      <c r="L20" s="38"/>
      <c r="M20" s="38"/>
      <c r="N20" s="55"/>
      <c r="O20" s="38"/>
      <c r="P20" s="55"/>
      <c r="Q20" s="38"/>
      <c r="R20" s="38">
        <f t="shared" si="1"/>
        <v>4807078.51</v>
      </c>
      <c r="S20" s="38">
        <f>+'[1]ING MARZO 2025'!$Q$25</f>
        <v>236508.79</v>
      </c>
      <c r="T20" s="38">
        <f t="shared" si="0"/>
        <v>4570569.72</v>
      </c>
      <c r="U20" s="107">
        <f>S20/$S$26</f>
        <v>0.15162157932232392</v>
      </c>
      <c r="W20" s="96"/>
    </row>
    <row r="21" spans="1:25" ht="15.95" customHeight="1" x14ac:dyDescent="0.25">
      <c r="A21" s="125" t="s">
        <v>25</v>
      </c>
      <c r="B21" s="84" t="s">
        <v>253</v>
      </c>
      <c r="C21" s="38">
        <v>20000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>
        <f t="shared" si="1"/>
        <v>20000</v>
      </c>
      <c r="S21" s="38">
        <f>+'[1]ING MARZO 2025'!$Q$26</f>
        <v>0</v>
      </c>
      <c r="T21" s="38">
        <f t="shared" si="0"/>
        <v>20000</v>
      </c>
      <c r="U21" s="107">
        <f>S21/$S$26</f>
        <v>0</v>
      </c>
      <c r="W21" s="96"/>
    </row>
    <row r="22" spans="1:25" ht="15.95" customHeight="1" x14ac:dyDescent="0.25">
      <c r="A22" s="126" t="s">
        <v>28</v>
      </c>
      <c r="B22" s="127" t="s">
        <v>30</v>
      </c>
      <c r="C22" s="55">
        <v>0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38">
        <f t="shared" si="1"/>
        <v>0</v>
      </c>
      <c r="S22" s="38">
        <f>+'[1]ING MARZO 2025'!$Q$26</f>
        <v>0</v>
      </c>
      <c r="T22" s="38">
        <f t="shared" si="0"/>
        <v>0</v>
      </c>
      <c r="U22" s="107">
        <f>S22/$S$26</f>
        <v>0</v>
      </c>
      <c r="V22" s="96"/>
      <c r="W22" s="96"/>
    </row>
    <row r="23" spans="1:25" ht="15.95" customHeight="1" x14ac:dyDescent="0.25">
      <c r="A23" s="123"/>
      <c r="B23" s="124" t="s">
        <v>182</v>
      </c>
      <c r="C23" s="108">
        <v>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>
        <f t="shared" si="1"/>
        <v>0</v>
      </c>
      <c r="S23" s="38"/>
      <c r="T23" s="108"/>
      <c r="U23" s="107"/>
      <c r="W23" s="96"/>
    </row>
    <row r="24" spans="1:25" ht="15.95" customHeight="1" x14ac:dyDescent="0.25">
      <c r="A24" s="125" t="s">
        <v>185</v>
      </c>
      <c r="B24" s="84" t="s">
        <v>186</v>
      </c>
      <c r="C24" s="38">
        <v>260547.84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>
        <f t="shared" si="1"/>
        <v>260547.84</v>
      </c>
      <c r="S24" s="38"/>
      <c r="T24" s="38">
        <f>R24-S24</f>
        <v>260547.84</v>
      </c>
      <c r="U24" s="107">
        <f>S24/$S$26</f>
        <v>0</v>
      </c>
      <c r="W24" s="96"/>
    </row>
    <row r="25" spans="1:25" ht="15.95" customHeight="1" thickBot="1" x14ac:dyDescent="0.3">
      <c r="A25" s="125" t="s">
        <v>184</v>
      </c>
      <c r="B25" s="84" t="s">
        <v>183</v>
      </c>
      <c r="C25" s="38">
        <v>2274050.3800000004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>
        <f t="shared" si="1"/>
        <v>2274050.3800000004</v>
      </c>
      <c r="S25" s="38"/>
      <c r="T25" s="38">
        <f>R25-S25</f>
        <v>2274050.3800000004</v>
      </c>
      <c r="U25" s="107">
        <f>S25/$S$26</f>
        <v>0</v>
      </c>
      <c r="V25" s="11"/>
      <c r="W25" s="96"/>
    </row>
    <row r="26" spans="1:25" ht="18" customHeight="1" thickBot="1" x14ac:dyDescent="0.3">
      <c r="A26" s="128"/>
      <c r="B26" s="129" t="s">
        <v>31</v>
      </c>
      <c r="C26" s="56">
        <f>SUM(C9:C25)</f>
        <v>11773657.300000001</v>
      </c>
      <c r="D26" s="56">
        <f>SUM(D9:D25)</f>
        <v>1023057.4900000001</v>
      </c>
      <c r="E26" s="56">
        <f>SUM(E9:E25)</f>
        <v>0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>
        <f>SUM(R9:R25)</f>
        <v>12796714.790000001</v>
      </c>
      <c r="S26" s="56">
        <f>SUM(S10:S25)</f>
        <v>1559862.3299999998</v>
      </c>
      <c r="T26" s="56">
        <f>SUM(T9:T25)</f>
        <v>11236852.459999999</v>
      </c>
      <c r="U26" s="106">
        <f>+S26/R26</f>
        <v>0.12189552987607062</v>
      </c>
      <c r="W26" s="96"/>
    </row>
    <row r="27" spans="1:25" ht="15.95" customHeight="1" x14ac:dyDescent="0.2">
      <c r="A27" s="130"/>
      <c r="B27" s="131"/>
      <c r="C27" s="54"/>
      <c r="D27" s="54"/>
      <c r="E27" s="54"/>
      <c r="F27" s="109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110"/>
      <c r="Y27" s="11"/>
    </row>
    <row r="28" spans="1:25" ht="15.95" customHeight="1" x14ac:dyDescent="0.25">
      <c r="A28" s="123" t="s">
        <v>32</v>
      </c>
      <c r="B28" s="124" t="s">
        <v>33</v>
      </c>
      <c r="C28" s="10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111"/>
    </row>
    <row r="29" spans="1:25" ht="15.95" customHeight="1" x14ac:dyDescent="0.25">
      <c r="A29" s="123"/>
      <c r="B29" s="124"/>
      <c r="C29" s="10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111"/>
    </row>
    <row r="30" spans="1:25" ht="15.95" customHeight="1" x14ac:dyDescent="0.25">
      <c r="A30" s="132">
        <v>0</v>
      </c>
      <c r="B30" s="124" t="s">
        <v>34</v>
      </c>
      <c r="C30" s="10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111"/>
    </row>
    <row r="31" spans="1:25" ht="15.95" customHeight="1" x14ac:dyDescent="0.25">
      <c r="A31" s="37" t="s">
        <v>35</v>
      </c>
      <c r="B31" s="84" t="s">
        <v>148</v>
      </c>
      <c r="C31" s="38">
        <v>846201.45000000007</v>
      </c>
      <c r="D31" s="38">
        <v>60000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 t="shared" ref="R31:R94" si="2">C31+D31-E31+F31-G31+H31-I31+J31-K31+L31-M31+N31-O31+P31-Q31</f>
        <v>906201.45000000007</v>
      </c>
      <c r="S31" s="38">
        <f>+'[1]EGR MARZO 2025'!$Q$9</f>
        <v>208654.05000000002</v>
      </c>
      <c r="T31" s="38">
        <f t="shared" ref="T31:T100" si="3">R31-S31</f>
        <v>697547.4</v>
      </c>
      <c r="U31" s="107">
        <f>S31/$S$144</f>
        <v>0.10131172810695446</v>
      </c>
    </row>
    <row r="32" spans="1:25" ht="30.75" customHeight="1" x14ac:dyDescent="0.25">
      <c r="A32" s="37" t="s">
        <v>36</v>
      </c>
      <c r="B32" s="84" t="s">
        <v>149</v>
      </c>
      <c r="C32" s="38">
        <v>13700</v>
      </c>
      <c r="D32" s="38">
        <v>22500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>
        <f t="shared" si="2"/>
        <v>36200</v>
      </c>
      <c r="S32" s="38">
        <f>+'[1]EGR MARZO 2025'!$Q$10</f>
        <v>1125</v>
      </c>
      <c r="T32" s="38">
        <f t="shared" si="3"/>
        <v>35075</v>
      </c>
      <c r="U32" s="107">
        <f>S32/$S$144</f>
        <v>5.4624242433982842E-4</v>
      </c>
    </row>
    <row r="33" spans="1:23" ht="31.5" customHeight="1" x14ac:dyDescent="0.25">
      <c r="A33" s="37" t="s">
        <v>37</v>
      </c>
      <c r="B33" s="84" t="s">
        <v>150</v>
      </c>
      <c r="C33" s="38">
        <v>322100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>
        <f t="shared" si="2"/>
        <v>322100</v>
      </c>
      <c r="S33" s="38">
        <f>+'[1]EGR MARZO 2025'!$Q$11</f>
        <v>73388.49000000002</v>
      </c>
      <c r="T33" s="38">
        <f t="shared" si="3"/>
        <v>248711.50999999998</v>
      </c>
      <c r="U33" s="107">
        <f>S33/$S$144</f>
        <v>3.5633694841101564E-2</v>
      </c>
    </row>
    <row r="34" spans="1:23" ht="15.95" customHeight="1" x14ac:dyDescent="0.3">
      <c r="A34" s="37" t="s">
        <v>239</v>
      </c>
      <c r="B34" s="133" t="s">
        <v>254</v>
      </c>
      <c r="C34" s="38">
        <v>0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 t="shared" si="2"/>
        <v>0</v>
      </c>
      <c r="S34" s="38">
        <f>+'[1]EGR MARZO 2025'!$Q$12</f>
        <v>0</v>
      </c>
      <c r="T34" s="38">
        <f t="shared" si="3"/>
        <v>0</v>
      </c>
      <c r="U34" s="107"/>
    </row>
    <row r="35" spans="1:23" ht="15.95" customHeight="1" x14ac:dyDescent="0.25">
      <c r="A35" s="37" t="s">
        <v>235</v>
      </c>
      <c r="B35" s="84" t="s">
        <v>236</v>
      </c>
      <c r="C35" s="38">
        <v>15400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>
        <f t="shared" si="2"/>
        <v>15400</v>
      </c>
      <c r="S35" s="38">
        <f>+'[1]EGR MARZO 2025'!$Q$13</f>
        <v>0</v>
      </c>
      <c r="T35" s="38">
        <f t="shared" si="3"/>
        <v>15400</v>
      </c>
      <c r="U35" s="107">
        <f t="shared" ref="U35:U42" si="4">S35/$S$144</f>
        <v>0</v>
      </c>
    </row>
    <row r="36" spans="1:23" ht="15.95" customHeight="1" x14ac:dyDescent="0.25">
      <c r="A36" s="37" t="s">
        <v>38</v>
      </c>
      <c r="B36" s="84" t="s">
        <v>39</v>
      </c>
      <c r="C36" s="38">
        <v>32500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>
        <f t="shared" si="2"/>
        <v>32500</v>
      </c>
      <c r="S36" s="38">
        <f>+'[1]EGR MARZO 2025'!$Q$14</f>
        <v>12549.48</v>
      </c>
      <c r="T36" s="38">
        <f t="shared" si="3"/>
        <v>19950.52</v>
      </c>
      <c r="U36" s="107">
        <f t="shared" si="4"/>
        <v>6.0933852261370568E-3</v>
      </c>
    </row>
    <row r="37" spans="1:23" ht="15.95" customHeight="1" x14ac:dyDescent="0.25">
      <c r="A37" s="37" t="s">
        <v>40</v>
      </c>
      <c r="B37" s="84" t="s">
        <v>151</v>
      </c>
      <c r="C37" s="38">
        <v>34510.800000000003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>
        <f t="shared" si="2"/>
        <v>34510.800000000003</v>
      </c>
      <c r="S37" s="38">
        <f>+'[1]EGR MARZO 2025'!$Q$15</f>
        <v>11605.45</v>
      </c>
      <c r="T37" s="38">
        <f t="shared" si="3"/>
        <v>22905.350000000002</v>
      </c>
      <c r="U37" s="107">
        <f t="shared" si="4"/>
        <v>5.6350125720485882E-3</v>
      </c>
      <c r="W37" s="97"/>
    </row>
    <row r="38" spans="1:23" ht="15.95" customHeight="1" x14ac:dyDescent="0.25">
      <c r="A38" s="37" t="s">
        <v>41</v>
      </c>
      <c r="B38" s="84" t="s">
        <v>152</v>
      </c>
      <c r="C38" s="38">
        <v>115401.15</v>
      </c>
      <c r="D38" s="38">
        <v>6000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>
        <f t="shared" si="2"/>
        <v>121401.15</v>
      </c>
      <c r="S38" s="38">
        <f>+'[1]EGR MARZO 2025'!$Q$16</f>
        <v>23501.690000000002</v>
      </c>
      <c r="T38" s="38">
        <f t="shared" si="3"/>
        <v>97899.459999999992</v>
      </c>
      <c r="U38" s="107">
        <f t="shared" si="4"/>
        <v>1.1411217885940536E-2</v>
      </c>
    </row>
    <row r="39" spans="1:23" ht="15.95" customHeight="1" x14ac:dyDescent="0.25">
      <c r="A39" s="37" t="s">
        <v>42</v>
      </c>
      <c r="B39" s="84" t="s">
        <v>153</v>
      </c>
      <c r="C39" s="38">
        <v>15190.84</v>
      </c>
      <c r="D39" s="38">
        <v>2000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>
        <f t="shared" si="2"/>
        <v>17190.84</v>
      </c>
      <c r="S39" s="38">
        <f>+'[1]EGR MARZO 2025'!$Q$17</f>
        <v>2202.59</v>
      </c>
      <c r="T39" s="38">
        <f t="shared" si="3"/>
        <v>14988.25</v>
      </c>
      <c r="U39" s="107">
        <f t="shared" si="4"/>
        <v>1.0694649790459225E-3</v>
      </c>
    </row>
    <row r="40" spans="1:23" ht="15.95" customHeight="1" x14ac:dyDescent="0.25">
      <c r="A40" s="37" t="s">
        <v>43</v>
      </c>
      <c r="B40" s="84" t="s">
        <v>44</v>
      </c>
      <c r="C40" s="38">
        <v>75581.009999999995</v>
      </c>
      <c r="D40" s="38">
        <v>6000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>
        <f t="shared" si="2"/>
        <v>81581.009999999995</v>
      </c>
      <c r="S40" s="38">
        <f>+'[1]EGR MARZO 2025'!$Q$18</f>
        <v>0</v>
      </c>
      <c r="T40" s="38">
        <f t="shared" si="3"/>
        <v>81581.009999999995</v>
      </c>
      <c r="U40" s="107">
        <f t="shared" si="4"/>
        <v>0</v>
      </c>
      <c r="W40" s="97"/>
    </row>
    <row r="41" spans="1:23" ht="15.95" customHeight="1" x14ac:dyDescent="0.25">
      <c r="A41" s="37" t="s">
        <v>45</v>
      </c>
      <c r="B41" s="84" t="s">
        <v>154</v>
      </c>
      <c r="C41" s="38">
        <v>75581.009999999995</v>
      </c>
      <c r="D41" s="38">
        <v>6000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>
        <f t="shared" si="2"/>
        <v>81581.009999999995</v>
      </c>
      <c r="S41" s="38">
        <f>+'[1]EGR MARZO 2025'!$Q$19</f>
        <v>0</v>
      </c>
      <c r="T41" s="38">
        <f t="shared" si="3"/>
        <v>81581.009999999995</v>
      </c>
      <c r="U41" s="107">
        <f t="shared" si="4"/>
        <v>0</v>
      </c>
    </row>
    <row r="42" spans="1:23" ht="15.95" customHeight="1" x14ac:dyDescent="0.25">
      <c r="A42" s="37" t="s">
        <v>46</v>
      </c>
      <c r="B42" s="84" t="s">
        <v>47</v>
      </c>
      <c r="C42" s="38">
        <v>6100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>
        <f t="shared" si="2"/>
        <v>6100</v>
      </c>
      <c r="S42" s="38">
        <f>+'[1]EGR MARZO 2025'!$Q$20</f>
        <v>0</v>
      </c>
      <c r="T42" s="38">
        <f t="shared" si="3"/>
        <v>6100</v>
      </c>
      <c r="U42" s="107">
        <f t="shared" si="4"/>
        <v>0</v>
      </c>
    </row>
    <row r="43" spans="1:23" ht="15.95" customHeight="1" x14ac:dyDescent="0.2">
      <c r="A43" s="37"/>
      <c r="B43" s="84"/>
      <c r="C43" s="38">
        <v>0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111"/>
    </row>
    <row r="44" spans="1:23" ht="15.95" customHeight="1" x14ac:dyDescent="0.25">
      <c r="A44" s="132">
        <v>1</v>
      </c>
      <c r="B44" s="124" t="s">
        <v>48</v>
      </c>
      <c r="C44" s="108">
        <v>0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>
        <f t="shared" si="2"/>
        <v>0</v>
      </c>
      <c r="S44" s="38"/>
      <c r="T44" s="38"/>
      <c r="U44" s="111"/>
    </row>
    <row r="45" spans="1:23" ht="15.95" customHeight="1" x14ac:dyDescent="0.25">
      <c r="A45" s="37" t="s">
        <v>89</v>
      </c>
      <c r="B45" s="84" t="s">
        <v>49</v>
      </c>
      <c r="C45" s="38">
        <v>18750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>
        <f t="shared" si="2"/>
        <v>18750</v>
      </c>
      <c r="S45" s="38">
        <f>+'[1]EGR MARZO 2025'!$Q$23</f>
        <v>2888.2200000000003</v>
      </c>
      <c r="T45" s="38">
        <f t="shared" si="3"/>
        <v>15861.779999999999</v>
      </c>
      <c r="U45" s="107">
        <f t="shared" ref="U45:U62" si="5">S45/$S$144</f>
        <v>1.4023718176238039E-3</v>
      </c>
    </row>
    <row r="46" spans="1:23" ht="15.95" customHeight="1" x14ac:dyDescent="0.25">
      <c r="A46" s="37" t="s">
        <v>90</v>
      </c>
      <c r="B46" s="84" t="s">
        <v>50</v>
      </c>
      <c r="C46" s="38">
        <v>26100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>
        <f t="shared" si="2"/>
        <v>26100</v>
      </c>
      <c r="S46" s="38">
        <f>+'[1]EGR MARZO 2025'!$Q$24</f>
        <v>9418.61</v>
      </c>
      <c r="T46" s="38">
        <f t="shared" si="3"/>
        <v>16681.39</v>
      </c>
      <c r="U46" s="107">
        <f t="shared" si="5"/>
        <v>4.5731949869434229E-3</v>
      </c>
    </row>
    <row r="47" spans="1:23" ht="15.95" customHeight="1" x14ac:dyDescent="0.25">
      <c r="A47" s="37" t="s">
        <v>91</v>
      </c>
      <c r="B47" s="84" t="s">
        <v>51</v>
      </c>
      <c r="C47" s="38">
        <v>2000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>
        <f t="shared" si="2"/>
        <v>2000</v>
      </c>
      <c r="S47" s="38">
        <f>+'[1]EGR MARZO 2025'!$Q$25</f>
        <v>1411.35</v>
      </c>
      <c r="T47" s="38">
        <f t="shared" si="3"/>
        <v>588.65000000000009</v>
      </c>
      <c r="U47" s="107">
        <f t="shared" si="5"/>
        <v>6.8527932941512594E-4</v>
      </c>
    </row>
    <row r="48" spans="1:23" ht="15.95" customHeight="1" x14ac:dyDescent="0.25">
      <c r="A48" s="37" t="s">
        <v>92</v>
      </c>
      <c r="B48" s="84" t="s">
        <v>155</v>
      </c>
      <c r="C48" s="38">
        <v>8500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>
        <f t="shared" si="2"/>
        <v>8500</v>
      </c>
      <c r="S48" s="38">
        <f>+'[1]EGR MARZO 2025'!$Q$26</f>
        <v>2363</v>
      </c>
      <c r="T48" s="38">
        <f t="shared" si="3"/>
        <v>6137</v>
      </c>
      <c r="U48" s="107">
        <f t="shared" si="5"/>
        <v>1.1473518655244572E-3</v>
      </c>
    </row>
    <row r="49" spans="1:24" ht="15.95" customHeight="1" x14ac:dyDescent="0.25">
      <c r="A49" s="37" t="s">
        <v>93</v>
      </c>
      <c r="B49" s="84" t="s">
        <v>156</v>
      </c>
      <c r="C49" s="38">
        <v>13750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>
        <f t="shared" si="2"/>
        <v>13750</v>
      </c>
      <c r="S49" s="38">
        <f>+'[1]EGR MARZO 2025'!$Q$27</f>
        <v>4696.3999999999996</v>
      </c>
      <c r="T49" s="38">
        <f t="shared" si="3"/>
        <v>9053.6</v>
      </c>
      <c r="U49" s="107">
        <f t="shared" si="5"/>
        <v>2.2803314859285067E-3</v>
      </c>
    </row>
    <row r="50" spans="1:24" ht="15.95" customHeight="1" x14ac:dyDescent="0.25">
      <c r="A50" s="37" t="s">
        <v>94</v>
      </c>
      <c r="B50" s="84" t="s">
        <v>157</v>
      </c>
      <c r="C50" s="38">
        <v>2473620.2987804879</v>
      </c>
      <c r="D50" s="38">
        <v>116229.34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>
        <f t="shared" si="2"/>
        <v>2589849.6387804877</v>
      </c>
      <c r="S50" s="38">
        <f>+'[1]EGR MARZO 2025'!$Q$28</f>
        <v>308981.69</v>
      </c>
      <c r="T50" s="38">
        <f t="shared" si="3"/>
        <v>2280867.9487804878</v>
      </c>
      <c r="U50" s="107">
        <f t="shared" si="5"/>
        <v>0.15002569548641539</v>
      </c>
    </row>
    <row r="51" spans="1:24" ht="15.95" customHeight="1" x14ac:dyDescent="0.25">
      <c r="A51" s="37" t="s">
        <v>95</v>
      </c>
      <c r="B51" s="84" t="s">
        <v>52</v>
      </c>
      <c r="C51" s="38">
        <v>447125.56999999995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>
        <f t="shared" si="2"/>
        <v>447125.56999999995</v>
      </c>
      <c r="S51" s="38">
        <f>+'[1]EGR MARZO 2025'!$Q$29</f>
        <v>106346.20999999998</v>
      </c>
      <c r="T51" s="38">
        <f t="shared" si="3"/>
        <v>340779.36</v>
      </c>
      <c r="U51" s="107">
        <f t="shared" si="5"/>
        <v>5.1636276950891097E-2</v>
      </c>
      <c r="V51" s="153">
        <v>500000</v>
      </c>
      <c r="W51" s="151" t="s">
        <v>282</v>
      </c>
      <c r="X51" s="97"/>
    </row>
    <row r="52" spans="1:24" ht="15.95" customHeight="1" x14ac:dyDescent="0.25">
      <c r="A52" s="37">
        <v>136</v>
      </c>
      <c r="B52" s="84" t="s">
        <v>248</v>
      </c>
      <c r="C52" s="38">
        <v>128433.02682926829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>
        <f t="shared" si="2"/>
        <v>128433.02682926829</v>
      </c>
      <c r="S52" s="38">
        <f>+'[1]EGR MARZO 2025'!$Q$30</f>
        <v>0</v>
      </c>
      <c r="T52" s="38">
        <f t="shared" si="3"/>
        <v>128433.02682926829</v>
      </c>
      <c r="U52" s="107">
        <f t="shared" si="5"/>
        <v>0</v>
      </c>
    </row>
    <row r="53" spans="1:24" ht="15.95" customHeight="1" x14ac:dyDescent="0.25">
      <c r="A53" s="37" t="s">
        <v>96</v>
      </c>
      <c r="B53" s="84" t="s">
        <v>158</v>
      </c>
      <c r="C53" s="38">
        <v>1503864.3743902438</v>
      </c>
      <c r="D53" s="38">
        <v>116229.33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 t="shared" si="2"/>
        <v>1620093.7043902439</v>
      </c>
      <c r="S53" s="38">
        <f>+'[1]EGR MARZO 2025'!$Q$31</f>
        <v>346419.17</v>
      </c>
      <c r="T53" s="38">
        <f t="shared" si="3"/>
        <v>1273674.5343902439</v>
      </c>
      <c r="U53" s="107">
        <f t="shared" si="5"/>
        <v>0.16820341978541434</v>
      </c>
    </row>
    <row r="54" spans="1:24" ht="15.95" customHeight="1" x14ac:dyDescent="0.25">
      <c r="A54" s="37" t="s">
        <v>97</v>
      </c>
      <c r="B54" s="84" t="s">
        <v>53</v>
      </c>
      <c r="C54" s="38">
        <v>225000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>
        <f t="shared" si="2"/>
        <v>225000</v>
      </c>
      <c r="S54" s="38">
        <f>+'[1]EGR MARZO 2025'!$Q$32</f>
        <v>38326.21</v>
      </c>
      <c r="T54" s="38">
        <f t="shared" si="3"/>
        <v>186673.79</v>
      </c>
      <c r="U54" s="107">
        <f t="shared" si="5"/>
        <v>1.8609246103250997E-2</v>
      </c>
    </row>
    <row r="55" spans="1:24" ht="15.95" customHeight="1" x14ac:dyDescent="0.25">
      <c r="A55" s="37" t="s">
        <v>98</v>
      </c>
      <c r="B55" s="84" t="s">
        <v>54</v>
      </c>
      <c r="C55" s="38">
        <v>75000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f t="shared" si="2"/>
        <v>75000</v>
      </c>
      <c r="S55" s="38">
        <f>+'[1]EGR MARZO 2025'!$Q$33</f>
        <v>0</v>
      </c>
      <c r="T55" s="38">
        <f t="shared" si="3"/>
        <v>75000</v>
      </c>
      <c r="U55" s="107">
        <f t="shared" si="5"/>
        <v>0</v>
      </c>
    </row>
    <row r="56" spans="1:24" ht="15.95" customHeight="1" x14ac:dyDescent="0.25">
      <c r="A56" s="37">
        <v>151</v>
      </c>
      <c r="B56" s="84" t="s">
        <v>237</v>
      </c>
      <c r="C56" s="38">
        <v>90000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>
        <f t="shared" si="2"/>
        <v>90000</v>
      </c>
      <c r="S56" s="38">
        <f>+'[1]EGR MARZO 2025'!$Q$34</f>
        <v>0</v>
      </c>
      <c r="T56" s="38">
        <f t="shared" si="3"/>
        <v>90000</v>
      </c>
      <c r="U56" s="107">
        <f t="shared" si="5"/>
        <v>0</v>
      </c>
    </row>
    <row r="57" spans="1:24" ht="15.95" customHeight="1" x14ac:dyDescent="0.25">
      <c r="A57" s="37" t="s">
        <v>99</v>
      </c>
      <c r="B57" s="84" t="s">
        <v>55</v>
      </c>
      <c r="C57" s="38">
        <v>35400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>
        <f t="shared" si="2"/>
        <v>35400</v>
      </c>
      <c r="S57" s="38">
        <f>+'[1]EGR MARZO 2025'!$Q$35</f>
        <v>0</v>
      </c>
      <c r="T57" s="38">
        <f t="shared" si="3"/>
        <v>35400</v>
      </c>
      <c r="U57" s="107">
        <f t="shared" si="5"/>
        <v>0</v>
      </c>
    </row>
    <row r="58" spans="1:24" ht="31.5" customHeight="1" x14ac:dyDescent="0.25">
      <c r="A58" s="37" t="s">
        <v>100</v>
      </c>
      <c r="B58" s="84" t="s">
        <v>159</v>
      </c>
      <c r="C58" s="38">
        <v>3004.32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>
        <f t="shared" si="2"/>
        <v>3004.32</v>
      </c>
      <c r="S58" s="38">
        <f>+'[1]EGR MARZO 2025'!$Q$36</f>
        <v>0</v>
      </c>
      <c r="T58" s="38">
        <f t="shared" si="3"/>
        <v>3004.32</v>
      </c>
      <c r="U58" s="107">
        <f t="shared" si="5"/>
        <v>0</v>
      </c>
    </row>
    <row r="59" spans="1:24" ht="31.5" customHeight="1" x14ac:dyDescent="0.25">
      <c r="A59" s="37" t="s">
        <v>101</v>
      </c>
      <c r="B59" s="84" t="s">
        <v>160</v>
      </c>
      <c r="C59" s="38">
        <v>7750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 t="shared" si="2"/>
        <v>7750</v>
      </c>
      <c r="S59" s="38">
        <f>+'[1]EGR MARZO 2025'!$Q$37</f>
        <v>1300</v>
      </c>
      <c r="T59" s="38">
        <f t="shared" si="3"/>
        <v>6450</v>
      </c>
      <c r="U59" s="107">
        <f t="shared" si="5"/>
        <v>6.3121346812602388E-4</v>
      </c>
    </row>
    <row r="60" spans="1:24" ht="30.75" customHeight="1" x14ac:dyDescent="0.25">
      <c r="A60" s="37" t="s">
        <v>102</v>
      </c>
      <c r="B60" s="84" t="s">
        <v>161</v>
      </c>
      <c r="C60" s="38">
        <v>7000</v>
      </c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>
        <f t="shared" si="2"/>
        <v>7000</v>
      </c>
      <c r="S60" s="38">
        <f>+'[1]EGR MARZO 2025'!$Q$38</f>
        <v>163.59</v>
      </c>
      <c r="T60" s="38">
        <f t="shared" si="3"/>
        <v>6836.41</v>
      </c>
      <c r="U60" s="107">
        <f t="shared" si="5"/>
        <v>7.9430931731335575E-5</v>
      </c>
    </row>
    <row r="61" spans="1:24" ht="30.75" customHeight="1" x14ac:dyDescent="0.25">
      <c r="A61" s="37" t="s">
        <v>103</v>
      </c>
      <c r="B61" s="84" t="s">
        <v>162</v>
      </c>
      <c r="C61" s="38">
        <v>13540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 t="shared" si="2"/>
        <v>13540</v>
      </c>
      <c r="S61" s="38">
        <f>+'[1]EGR MARZO 2025'!$Q$39</f>
        <v>0</v>
      </c>
      <c r="T61" s="38">
        <f t="shared" si="3"/>
        <v>13540</v>
      </c>
      <c r="U61" s="107">
        <f t="shared" si="5"/>
        <v>0</v>
      </c>
    </row>
    <row r="62" spans="1:24" ht="15.95" hidden="1" customHeight="1" x14ac:dyDescent="0.25">
      <c r="A62" s="37" t="s">
        <v>104</v>
      </c>
      <c r="B62" s="84" t="s">
        <v>163</v>
      </c>
      <c r="C62" s="38">
        <v>0</v>
      </c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>
        <f t="shared" si="2"/>
        <v>0</v>
      </c>
      <c r="S62" s="38">
        <f>+'[1]EGR MARZO 2025'!$Q$30</f>
        <v>0</v>
      </c>
      <c r="T62" s="38">
        <f t="shared" si="3"/>
        <v>0</v>
      </c>
      <c r="U62" s="107">
        <f t="shared" si="5"/>
        <v>0</v>
      </c>
    </row>
    <row r="63" spans="1:24" ht="15.95" customHeight="1" x14ac:dyDescent="0.25">
      <c r="A63" s="37">
        <v>169</v>
      </c>
      <c r="B63" s="84" t="s">
        <v>232</v>
      </c>
      <c r="C63" s="38">
        <v>15000</v>
      </c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>
        <f t="shared" si="2"/>
        <v>15000</v>
      </c>
      <c r="S63" s="38">
        <f>+'[1]EGR MARZO 2025'!$Q$40</f>
        <v>0</v>
      </c>
      <c r="T63" s="38">
        <f t="shared" si="3"/>
        <v>15000</v>
      </c>
      <c r="U63" s="107"/>
    </row>
    <row r="64" spans="1:24" ht="15.95" customHeight="1" x14ac:dyDescent="0.25">
      <c r="A64" s="37">
        <v>171</v>
      </c>
      <c r="B64" s="84" t="s">
        <v>163</v>
      </c>
      <c r="C64" s="38">
        <v>15000</v>
      </c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>
        <f t="shared" si="2"/>
        <v>15000</v>
      </c>
      <c r="S64" s="38">
        <f>+'[1]EGR MARZO 2025'!$Q$41</f>
        <v>0</v>
      </c>
      <c r="T64" s="38">
        <f t="shared" si="3"/>
        <v>15000</v>
      </c>
      <c r="U64" s="107"/>
    </row>
    <row r="65" spans="1:25" ht="15.95" customHeight="1" x14ac:dyDescent="0.25">
      <c r="A65" s="37" t="s">
        <v>105</v>
      </c>
      <c r="B65" s="84" t="s">
        <v>164</v>
      </c>
      <c r="C65" s="38">
        <v>30750</v>
      </c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>
        <f t="shared" si="2"/>
        <v>30750</v>
      </c>
      <c r="S65" s="38">
        <f>+'[1]EGR MARZO 2025'!$Q$42</f>
        <v>0</v>
      </c>
      <c r="T65" s="38">
        <f t="shared" si="3"/>
        <v>30750</v>
      </c>
      <c r="U65" s="107">
        <f>S65/$S$144</f>
        <v>0</v>
      </c>
    </row>
    <row r="66" spans="1:25" ht="34.5" customHeight="1" x14ac:dyDescent="0.25">
      <c r="A66" s="37">
        <v>176</v>
      </c>
      <c r="B66" s="84" t="s">
        <v>244</v>
      </c>
      <c r="C66" s="38">
        <v>20000</v>
      </c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>
        <f t="shared" si="2"/>
        <v>20000</v>
      </c>
      <c r="S66" s="38">
        <f>+'[1]EGR MARZO 2025'!$Q$43</f>
        <v>0</v>
      </c>
      <c r="T66" s="38">
        <f t="shared" si="3"/>
        <v>20000</v>
      </c>
      <c r="U66" s="107"/>
    </row>
    <row r="67" spans="1:25" ht="33" customHeight="1" x14ac:dyDescent="0.25">
      <c r="A67" s="37" t="s">
        <v>106</v>
      </c>
      <c r="B67" s="84" t="s">
        <v>165</v>
      </c>
      <c r="C67" s="38">
        <v>260706.83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>
        <f t="shared" si="2"/>
        <v>260706.83</v>
      </c>
      <c r="S67" s="38">
        <f>+'[1]EGR MARZO 2025'!$Q$44</f>
        <v>2390</v>
      </c>
      <c r="T67" s="38">
        <f t="shared" si="3"/>
        <v>258316.83</v>
      </c>
      <c r="U67" s="107">
        <f t="shared" ref="U67:U81" si="6">S67/$S$144</f>
        <v>1.1604616837086132E-3</v>
      </c>
    </row>
    <row r="68" spans="1:25" ht="15.95" customHeight="1" x14ac:dyDescent="0.25">
      <c r="A68" s="37">
        <v>182</v>
      </c>
      <c r="B68" s="84" t="s">
        <v>231</v>
      </c>
      <c r="C68" s="38">
        <v>6224</v>
      </c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>
        <f t="shared" si="2"/>
        <v>6224</v>
      </c>
      <c r="S68" s="38">
        <f>+'[1]EGR MARZO 2025'!$Q$45</f>
        <v>0</v>
      </c>
      <c r="T68" s="38">
        <f t="shared" si="3"/>
        <v>6224</v>
      </c>
      <c r="U68" s="107">
        <f t="shared" si="6"/>
        <v>0</v>
      </c>
    </row>
    <row r="69" spans="1:25" ht="15.95" customHeight="1" x14ac:dyDescent="0.25">
      <c r="A69" s="37" t="s">
        <v>107</v>
      </c>
      <c r="B69" s="84" t="s">
        <v>166</v>
      </c>
      <c r="C69" s="38">
        <v>60000</v>
      </c>
      <c r="D69" s="38">
        <f>107520-60000</f>
        <v>47520</v>
      </c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>
        <f t="shared" si="2"/>
        <v>107520</v>
      </c>
      <c r="S69" s="38">
        <f>+'[1]EGR MARZO 2025'!$Q$46</f>
        <v>28158</v>
      </c>
      <c r="T69" s="38">
        <f t="shared" si="3"/>
        <v>79362</v>
      </c>
      <c r="U69" s="107">
        <f t="shared" si="6"/>
        <v>1.3672083719609677E-2</v>
      </c>
      <c r="V69" s="154">
        <v>10000</v>
      </c>
      <c r="W69" s="154" t="s">
        <v>284</v>
      </c>
      <c r="X69" s="98"/>
    </row>
    <row r="70" spans="1:25" ht="32.25" customHeight="1" x14ac:dyDescent="0.25">
      <c r="A70" s="37" t="s">
        <v>108</v>
      </c>
      <c r="B70" s="84" t="s">
        <v>167</v>
      </c>
      <c r="C70" s="38">
        <v>130000</v>
      </c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>
        <f t="shared" si="2"/>
        <v>130000</v>
      </c>
      <c r="S70" s="38">
        <f>+'[1]EGR MARZO 2025'!$Q$47</f>
        <v>13500</v>
      </c>
      <c r="T70" s="38">
        <f t="shared" si="3"/>
        <v>116500</v>
      </c>
      <c r="U70" s="107">
        <f t="shared" si="6"/>
        <v>6.5549090920779401E-3</v>
      </c>
      <c r="W70" s="99"/>
      <c r="X70" s="98"/>
    </row>
    <row r="71" spans="1:25" ht="15.95" customHeight="1" x14ac:dyDescent="0.25">
      <c r="A71" s="37" t="s">
        <v>109</v>
      </c>
      <c r="B71" s="84" t="s">
        <v>56</v>
      </c>
      <c r="C71" s="38">
        <v>1176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>
        <f t="shared" si="2"/>
        <v>1176</v>
      </c>
      <c r="S71" s="38">
        <f>+'[1]EGR MARZO 2025'!$Q$48</f>
        <v>5800</v>
      </c>
      <c r="T71" s="38">
        <f t="shared" si="3"/>
        <v>-4624</v>
      </c>
      <c r="U71" s="107">
        <f t="shared" si="6"/>
        <v>2.8161831654853376E-3</v>
      </c>
      <c r="V71" s="104">
        <v>15000</v>
      </c>
      <c r="W71" s="151" t="s">
        <v>283</v>
      </c>
    </row>
    <row r="72" spans="1:25" ht="32.25" customHeight="1" x14ac:dyDescent="0.25">
      <c r="A72" s="37" t="s">
        <v>110</v>
      </c>
      <c r="B72" s="84" t="s">
        <v>168</v>
      </c>
      <c r="C72" s="38">
        <v>14000</v>
      </c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>
        <f t="shared" si="2"/>
        <v>14000</v>
      </c>
      <c r="S72" s="38">
        <f>+'[1]EGR MARZO 2025'!$Q$49</f>
        <v>0</v>
      </c>
      <c r="T72" s="38">
        <f t="shared" si="3"/>
        <v>14000</v>
      </c>
      <c r="U72" s="107">
        <f t="shared" si="6"/>
        <v>0</v>
      </c>
    </row>
    <row r="73" spans="1:25" ht="39" customHeight="1" x14ac:dyDescent="0.25">
      <c r="A73" s="37" t="s">
        <v>111</v>
      </c>
      <c r="B73" s="84" t="s">
        <v>169</v>
      </c>
      <c r="C73" s="38">
        <v>963300</v>
      </c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>
        <f t="shared" si="2"/>
        <v>963300</v>
      </c>
      <c r="S73" s="38">
        <f>+'[1]EGR MARZO 2025'!$Q$50</f>
        <v>166534.47</v>
      </c>
      <c r="T73" s="38">
        <f t="shared" si="3"/>
        <v>796765.53</v>
      </c>
      <c r="U73" s="107">
        <f t="shared" si="6"/>
        <v>8.086061567017637E-2</v>
      </c>
      <c r="V73" s="104">
        <v>200000</v>
      </c>
      <c r="W73" s="151" t="s">
        <v>280</v>
      </c>
      <c r="X73" s="151"/>
    </row>
    <row r="74" spans="1:25" ht="32.25" customHeight="1" x14ac:dyDescent="0.25">
      <c r="A74" s="37" t="s">
        <v>112</v>
      </c>
      <c r="B74" s="84" t="s">
        <v>170</v>
      </c>
      <c r="C74" s="38">
        <v>8000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>
        <f t="shared" si="2"/>
        <v>8000</v>
      </c>
      <c r="S74" s="38">
        <f>+'[1]EGR MARZO 2025'!$Q$51</f>
        <v>0</v>
      </c>
      <c r="T74" s="38">
        <f t="shared" si="3"/>
        <v>8000</v>
      </c>
      <c r="U74" s="107">
        <f t="shared" si="6"/>
        <v>0</v>
      </c>
    </row>
    <row r="75" spans="1:25" ht="15.95" customHeight="1" x14ac:dyDescent="0.25">
      <c r="A75" s="37" t="s">
        <v>113</v>
      </c>
      <c r="B75" s="84" t="s">
        <v>57</v>
      </c>
      <c r="C75" s="38">
        <v>0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>
        <f t="shared" si="2"/>
        <v>0</v>
      </c>
      <c r="S75" s="38">
        <f>+'[1]EGR MARZO 2025'!$Q$52</f>
        <v>0</v>
      </c>
      <c r="T75" s="38">
        <f t="shared" si="3"/>
        <v>0</v>
      </c>
      <c r="U75" s="107">
        <f t="shared" si="6"/>
        <v>0</v>
      </c>
    </row>
    <row r="76" spans="1:25" ht="15.95" customHeight="1" x14ac:dyDescent="0.25">
      <c r="A76" s="37" t="s">
        <v>114</v>
      </c>
      <c r="B76" s="84" t="s">
        <v>171</v>
      </c>
      <c r="C76" s="38">
        <v>8250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>
        <f t="shared" si="2"/>
        <v>8250</v>
      </c>
      <c r="S76" s="38">
        <f>+'[1]EGR MARZO 2025'!$Q$53</f>
        <v>0</v>
      </c>
      <c r="T76" s="38">
        <f t="shared" si="3"/>
        <v>8250</v>
      </c>
      <c r="U76" s="107">
        <f t="shared" si="6"/>
        <v>0</v>
      </c>
    </row>
    <row r="77" spans="1:25" ht="15.95" customHeight="1" x14ac:dyDescent="0.25">
      <c r="A77" s="37" t="s">
        <v>115</v>
      </c>
      <c r="B77" s="84" t="s">
        <v>172</v>
      </c>
      <c r="C77" s="38">
        <v>2500</v>
      </c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>
        <f t="shared" si="2"/>
        <v>2500</v>
      </c>
      <c r="S77" s="38">
        <f>+'[1]EGR MARZO 2025'!$Q$54</f>
        <v>439.05</v>
      </c>
      <c r="T77" s="38">
        <f t="shared" si="3"/>
        <v>2060.9499999999998</v>
      </c>
      <c r="U77" s="107">
        <f t="shared" si="6"/>
        <v>2.1318021013902368E-4</v>
      </c>
    </row>
    <row r="78" spans="1:25" ht="15.95" customHeight="1" x14ac:dyDescent="0.25">
      <c r="A78" s="37" t="s">
        <v>116</v>
      </c>
      <c r="B78" s="84" t="s">
        <v>58</v>
      </c>
      <c r="C78" s="38">
        <v>119000</v>
      </c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>
        <f t="shared" si="2"/>
        <v>119000</v>
      </c>
      <c r="S78" s="38">
        <f>+'[1]EGR MARZO 2025'!$Q$55</f>
        <v>109393.95</v>
      </c>
      <c r="T78" s="38">
        <f t="shared" si="3"/>
        <v>9606.0500000000029</v>
      </c>
      <c r="U78" s="107">
        <f t="shared" si="6"/>
        <v>5.3116103516542189E-2</v>
      </c>
      <c r="V78" s="104">
        <v>30000</v>
      </c>
      <c r="W78" s="151" t="s">
        <v>285</v>
      </c>
    </row>
    <row r="79" spans="1:25" ht="15.95" customHeight="1" x14ac:dyDescent="0.25">
      <c r="A79" s="37" t="s">
        <v>117</v>
      </c>
      <c r="B79" s="84" t="s">
        <v>173</v>
      </c>
      <c r="C79" s="38">
        <v>50000</v>
      </c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>
        <f t="shared" si="2"/>
        <v>50000</v>
      </c>
      <c r="S79" s="38">
        <f>+'[1]EGR MARZO 2025'!$Q$56</f>
        <v>21521.26</v>
      </c>
      <c r="T79" s="38">
        <f t="shared" si="3"/>
        <v>28478.74</v>
      </c>
      <c r="U79" s="107">
        <f t="shared" si="6"/>
        <v>1.0449622433109132E-2</v>
      </c>
      <c r="W79" s="97"/>
    </row>
    <row r="80" spans="1:25" ht="15.95" customHeight="1" x14ac:dyDescent="0.25">
      <c r="A80" s="37" t="s">
        <v>174</v>
      </c>
      <c r="B80" s="84" t="s">
        <v>147</v>
      </c>
      <c r="C80" s="38">
        <v>0</v>
      </c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>
        <f t="shared" si="2"/>
        <v>0</v>
      </c>
      <c r="S80" s="38">
        <f>+'[1]EGR MARZO 2025'!$Q$57</f>
        <v>0</v>
      </c>
      <c r="T80" s="38">
        <f t="shared" si="3"/>
        <v>0</v>
      </c>
      <c r="U80" s="107">
        <f t="shared" si="6"/>
        <v>0</v>
      </c>
      <c r="Y80" s="11"/>
    </row>
    <row r="81" spans="1:25" ht="15.95" customHeight="1" x14ac:dyDescent="0.25">
      <c r="A81" s="37" t="s">
        <v>118</v>
      </c>
      <c r="B81" s="84" t="s">
        <v>175</v>
      </c>
      <c r="C81" s="38">
        <v>9897.32</v>
      </c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>
        <f t="shared" si="2"/>
        <v>9897.32</v>
      </c>
      <c r="S81" s="38">
        <f>+'[1]EGR MARZO 2025'!$Q$58</f>
        <v>3363.95</v>
      </c>
      <c r="T81" s="38">
        <f t="shared" si="3"/>
        <v>6533.37</v>
      </c>
      <c r="U81" s="107">
        <f t="shared" si="6"/>
        <v>1.6333619585404138E-3</v>
      </c>
      <c r="V81" s="104">
        <v>25000</v>
      </c>
      <c r="W81" s="150" t="s">
        <v>281</v>
      </c>
      <c r="X81" s="151"/>
      <c r="Y81" s="3"/>
    </row>
    <row r="82" spans="1:25" ht="15.95" customHeight="1" x14ac:dyDescent="0.25">
      <c r="A82" s="37"/>
      <c r="B82" s="84"/>
      <c r="C82" s="38">
        <v>0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107"/>
    </row>
    <row r="83" spans="1:25" ht="15.95" customHeight="1" x14ac:dyDescent="0.25">
      <c r="A83" s="132">
        <v>2</v>
      </c>
      <c r="B83" s="124" t="s">
        <v>59</v>
      </c>
      <c r="C83" s="108">
        <v>0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>
        <f t="shared" si="2"/>
        <v>0</v>
      </c>
      <c r="S83" s="38"/>
      <c r="T83" s="38"/>
      <c r="U83" s="107"/>
    </row>
    <row r="84" spans="1:25" ht="15.95" customHeight="1" x14ac:dyDescent="0.25">
      <c r="A84" s="37" t="s">
        <v>119</v>
      </c>
      <c r="B84" s="84" t="s">
        <v>60</v>
      </c>
      <c r="C84" s="38">
        <v>69986.78</v>
      </c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>
        <f t="shared" si="2"/>
        <v>69986.78</v>
      </c>
      <c r="S84" s="38">
        <f>'[1]EGR MARZO 2025'!$Q$67</f>
        <v>9386.8499999999985</v>
      </c>
      <c r="T84" s="38">
        <f t="shared" si="3"/>
        <v>60599.93</v>
      </c>
      <c r="U84" s="107">
        <f t="shared" ref="U84:U120" si="7">S84/$S$144</f>
        <v>4.5577739563682816E-3</v>
      </c>
      <c r="Y84" s="3"/>
    </row>
    <row r="85" spans="1:25" ht="38.25" customHeight="1" x14ac:dyDescent="0.25">
      <c r="A85" s="37">
        <v>214</v>
      </c>
      <c r="B85" s="84" t="s">
        <v>187</v>
      </c>
      <c r="C85" s="38">
        <v>0</v>
      </c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>
        <f t="shared" si="2"/>
        <v>0</v>
      </c>
      <c r="S85" s="38">
        <f>'[1]EGR MARZO 2025'!$Q$68</f>
        <v>0</v>
      </c>
      <c r="T85" s="38">
        <f t="shared" si="3"/>
        <v>0</v>
      </c>
      <c r="U85" s="107">
        <f t="shared" si="7"/>
        <v>0</v>
      </c>
    </row>
    <row r="86" spans="1:25" ht="15.95" customHeight="1" x14ac:dyDescent="0.25">
      <c r="A86" s="37">
        <v>223</v>
      </c>
      <c r="B86" s="84" t="s">
        <v>188</v>
      </c>
      <c r="C86" s="38">
        <v>12000</v>
      </c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>
        <f t="shared" si="2"/>
        <v>12000</v>
      </c>
      <c r="S86" s="38">
        <f>+'[1]EGR MARZO 2025'!$Q$69</f>
        <v>0</v>
      </c>
      <c r="T86" s="38">
        <f t="shared" si="3"/>
        <v>12000</v>
      </c>
      <c r="U86" s="107">
        <f t="shared" si="7"/>
        <v>0</v>
      </c>
    </row>
    <row r="87" spans="1:25" ht="15.95" customHeight="1" x14ac:dyDescent="0.25">
      <c r="A87" s="37">
        <v>229</v>
      </c>
      <c r="B87" s="84" t="s">
        <v>189</v>
      </c>
      <c r="C87" s="38">
        <v>0</v>
      </c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>
        <f t="shared" si="2"/>
        <v>0</v>
      </c>
      <c r="S87" s="38">
        <f>+'[1]EGR MARZO 2025'!$Q$70</f>
        <v>0</v>
      </c>
      <c r="T87" s="38">
        <f t="shared" si="3"/>
        <v>0</v>
      </c>
      <c r="U87" s="107">
        <f t="shared" si="7"/>
        <v>0</v>
      </c>
    </row>
    <row r="88" spans="1:25" ht="15.95" customHeight="1" x14ac:dyDescent="0.25">
      <c r="A88" s="37" t="s">
        <v>120</v>
      </c>
      <c r="B88" s="84" t="s">
        <v>61</v>
      </c>
      <c r="C88" s="38">
        <v>5000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>
        <f t="shared" si="2"/>
        <v>5000</v>
      </c>
      <c r="S88" s="38">
        <f>+'[1]EGR MARZO 2025'!$Q$71</f>
        <v>71.3</v>
      </c>
      <c r="T88" s="38">
        <f t="shared" si="3"/>
        <v>4928.7</v>
      </c>
      <c r="U88" s="107">
        <f t="shared" si="7"/>
        <v>3.4619630982604235E-5</v>
      </c>
    </row>
    <row r="89" spans="1:25" ht="15.95" customHeight="1" x14ac:dyDescent="0.25">
      <c r="A89" s="37" t="s">
        <v>121</v>
      </c>
      <c r="B89" s="84" t="s">
        <v>62</v>
      </c>
      <c r="C89" s="38">
        <v>68817.62</v>
      </c>
      <c r="D89" s="38">
        <v>37892.379999999997</v>
      </c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>
        <f t="shared" si="2"/>
        <v>106710</v>
      </c>
      <c r="S89" s="38">
        <f>+'[1]EGR MARZO 2025'!$Q$72</f>
        <v>34416.369999999995</v>
      </c>
      <c r="T89" s="38">
        <f t="shared" si="3"/>
        <v>72293.63</v>
      </c>
      <c r="U89" s="107">
        <f t="shared" si="7"/>
        <v>1.6710827898468034E-2</v>
      </c>
      <c r="V89" s="104">
        <v>45000</v>
      </c>
      <c r="W89" s="104">
        <v>82102.960000000006</v>
      </c>
      <c r="X89" s="150">
        <f>+T89-W89</f>
        <v>-9809.3300000000017</v>
      </c>
      <c r="Y89" s="151"/>
    </row>
    <row r="90" spans="1:25" ht="15.95" customHeight="1" x14ac:dyDescent="0.25">
      <c r="A90" s="37" t="s">
        <v>122</v>
      </c>
      <c r="B90" s="84" t="s">
        <v>63</v>
      </c>
      <c r="C90" s="38">
        <v>5250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>
        <f t="shared" si="2"/>
        <v>5250</v>
      </c>
      <c r="S90" s="38">
        <f>+'[1]EGR MARZO 2025'!$Q$73</f>
        <v>1050</v>
      </c>
      <c r="T90" s="38">
        <f t="shared" si="3"/>
        <v>4200</v>
      </c>
      <c r="U90" s="107">
        <f t="shared" si="7"/>
        <v>5.0982626271717311E-4</v>
      </c>
    </row>
    <row r="91" spans="1:25" ht="15.95" customHeight="1" x14ac:dyDescent="0.25">
      <c r="A91" s="37" t="s">
        <v>123</v>
      </c>
      <c r="B91" s="84" t="s">
        <v>64</v>
      </c>
      <c r="C91" s="38">
        <v>10500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>
        <f t="shared" si="2"/>
        <v>10500</v>
      </c>
      <c r="S91" s="38">
        <f>+'[1]EGR MARZO 2025'!$Q$74</f>
        <v>1198.0999999999999</v>
      </c>
      <c r="T91" s="38">
        <f t="shared" si="3"/>
        <v>9301.9</v>
      </c>
      <c r="U91" s="107">
        <f t="shared" si="7"/>
        <v>5.817360432013763E-4</v>
      </c>
    </row>
    <row r="92" spans="1:25" ht="15.95" customHeight="1" x14ac:dyDescent="0.25">
      <c r="A92" s="37" t="s">
        <v>124</v>
      </c>
      <c r="B92" s="84" t="s">
        <v>190</v>
      </c>
      <c r="C92" s="38">
        <v>3050</v>
      </c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>
        <f t="shared" si="2"/>
        <v>3050</v>
      </c>
      <c r="S92" s="38">
        <f>+'[1]EGR MARZO 2025'!$Q$75</f>
        <v>865.19999999999993</v>
      </c>
      <c r="T92" s="38">
        <f t="shared" si="3"/>
        <v>2184.8000000000002</v>
      </c>
      <c r="U92" s="107">
        <f t="shared" si="7"/>
        <v>4.2009684047895066E-4</v>
      </c>
    </row>
    <row r="93" spans="1:25" ht="15.95" customHeight="1" x14ac:dyDescent="0.25">
      <c r="A93" s="37" t="s">
        <v>125</v>
      </c>
      <c r="B93" s="84" t="s">
        <v>65</v>
      </c>
      <c r="C93" s="38">
        <v>875</v>
      </c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>
        <f t="shared" si="2"/>
        <v>875</v>
      </c>
      <c r="S93" s="38">
        <f>+'[1]EGR MARZO 2025'!$Q$76</f>
        <v>5</v>
      </c>
      <c r="T93" s="38">
        <f t="shared" si="3"/>
        <v>870</v>
      </c>
      <c r="U93" s="107">
        <f t="shared" si="7"/>
        <v>2.427744108177015E-6</v>
      </c>
    </row>
    <row r="94" spans="1:25" ht="15.95" customHeight="1" x14ac:dyDescent="0.25">
      <c r="A94" s="37" t="s">
        <v>126</v>
      </c>
      <c r="B94" s="84" t="s">
        <v>191</v>
      </c>
      <c r="C94" s="38">
        <v>5500</v>
      </c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>
        <f t="shared" si="2"/>
        <v>5500</v>
      </c>
      <c r="S94" s="38">
        <f>+'[1]EGR MARZO 2025'!$Q$77</f>
        <v>0</v>
      </c>
      <c r="T94" s="38">
        <f t="shared" si="3"/>
        <v>5500</v>
      </c>
      <c r="U94" s="107">
        <f t="shared" si="7"/>
        <v>0</v>
      </c>
    </row>
    <row r="95" spans="1:25" ht="15.95" customHeight="1" x14ac:dyDescent="0.25">
      <c r="A95" s="37" t="s">
        <v>127</v>
      </c>
      <c r="B95" s="84" t="s">
        <v>66</v>
      </c>
      <c r="C95" s="38">
        <v>2700</v>
      </c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>
        <f t="shared" ref="R95:R143" si="8">C95+D95-E95+F95-G95+H95-I95+J95-K95+L95-M95+N95-O95+P95-Q95</f>
        <v>2700</v>
      </c>
      <c r="S95" s="38">
        <f>+'[1]EGR MARZO 2025'!$Q$78</f>
        <v>396.8</v>
      </c>
      <c r="T95" s="38">
        <f t="shared" si="3"/>
        <v>2303.1999999999998</v>
      </c>
      <c r="U95" s="107">
        <f t="shared" si="7"/>
        <v>1.9266577242492791E-4</v>
      </c>
    </row>
    <row r="96" spans="1:25" ht="15.95" customHeight="1" x14ac:dyDescent="0.25">
      <c r="A96" s="37" t="s">
        <v>192</v>
      </c>
      <c r="B96" s="84" t="s">
        <v>193</v>
      </c>
      <c r="C96" s="38">
        <v>2800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>
        <f t="shared" si="8"/>
        <v>2800</v>
      </c>
      <c r="S96" s="38">
        <f>+'[1]EGR MARZO 2025'!$Q$79</f>
        <v>79</v>
      </c>
      <c r="T96" s="38">
        <f t="shared" si="3"/>
        <v>2721</v>
      </c>
      <c r="U96" s="107">
        <f t="shared" si="7"/>
        <v>3.8358356909196839E-5</v>
      </c>
    </row>
    <row r="97" spans="1:24" ht="15.95" customHeight="1" x14ac:dyDescent="0.25">
      <c r="A97" s="37" t="s">
        <v>128</v>
      </c>
      <c r="B97" s="84" t="s">
        <v>67</v>
      </c>
      <c r="C97" s="38">
        <v>8500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>
        <f t="shared" si="8"/>
        <v>8500</v>
      </c>
      <c r="S97" s="38">
        <f>+'[1]EGR MARZO 2025'!$Q$80</f>
        <v>2267.17</v>
      </c>
      <c r="T97" s="38">
        <f t="shared" si="3"/>
        <v>6232.83</v>
      </c>
      <c r="U97" s="107">
        <f t="shared" si="7"/>
        <v>1.1008217219471367E-3</v>
      </c>
    </row>
    <row r="98" spans="1:24" ht="15.95" customHeight="1" x14ac:dyDescent="0.25">
      <c r="A98" s="37" t="s">
        <v>129</v>
      </c>
      <c r="B98" s="84" t="s">
        <v>194</v>
      </c>
      <c r="C98" s="38">
        <v>6000</v>
      </c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>
        <f t="shared" si="8"/>
        <v>6000</v>
      </c>
      <c r="S98" s="38">
        <f>+'[1]EGR MARZO 2025'!$Q$81</f>
        <v>0</v>
      </c>
      <c r="T98" s="38">
        <f t="shared" si="3"/>
        <v>6000</v>
      </c>
      <c r="U98" s="107">
        <f t="shared" si="7"/>
        <v>0</v>
      </c>
    </row>
    <row r="99" spans="1:24" ht="15.95" customHeight="1" x14ac:dyDescent="0.25">
      <c r="A99" s="37" t="s">
        <v>130</v>
      </c>
      <c r="B99" s="84" t="s">
        <v>68</v>
      </c>
      <c r="C99" s="38">
        <v>67500</v>
      </c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>
        <f t="shared" si="8"/>
        <v>67500</v>
      </c>
      <c r="S99" s="38">
        <f>+'[1]EGR MARZO 2025'!$Q$82</f>
        <v>1600</v>
      </c>
      <c r="T99" s="38">
        <f t="shared" si="3"/>
        <v>65900</v>
      </c>
      <c r="U99" s="107">
        <f t="shared" si="7"/>
        <v>7.7687811461664479E-4</v>
      </c>
    </row>
    <row r="100" spans="1:24" ht="15.95" customHeight="1" x14ac:dyDescent="0.25">
      <c r="A100" s="37" t="s">
        <v>131</v>
      </c>
      <c r="B100" s="84" t="s">
        <v>195</v>
      </c>
      <c r="C100" s="38">
        <v>8000</v>
      </c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>
        <f t="shared" si="8"/>
        <v>8000</v>
      </c>
      <c r="S100" s="38">
        <f>+'[1]EGR MARZO 2025'!$Q$83</f>
        <v>363.15000000000003</v>
      </c>
      <c r="T100" s="38">
        <f t="shared" si="3"/>
        <v>7636.85</v>
      </c>
      <c r="U100" s="107">
        <f t="shared" si="7"/>
        <v>1.7632705457689663E-4</v>
      </c>
    </row>
    <row r="101" spans="1:24" ht="15.95" customHeight="1" x14ac:dyDescent="0.25">
      <c r="A101" s="37" t="s">
        <v>132</v>
      </c>
      <c r="B101" s="84" t="s">
        <v>196</v>
      </c>
      <c r="C101" s="38">
        <v>1500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>
        <f t="shared" si="8"/>
        <v>1500</v>
      </c>
      <c r="S101" s="38">
        <f>+'[1]EGR MARZO 2025'!$Q$84</f>
        <v>0</v>
      </c>
      <c r="T101" s="38">
        <f t="shared" ref="T101:T139" si="9">R101-S101</f>
        <v>1500</v>
      </c>
      <c r="U101" s="107">
        <f t="shared" si="7"/>
        <v>0</v>
      </c>
    </row>
    <row r="102" spans="1:24" ht="15.95" customHeight="1" x14ac:dyDescent="0.25">
      <c r="A102" s="37" t="s">
        <v>133</v>
      </c>
      <c r="B102" s="84" t="s">
        <v>69</v>
      </c>
      <c r="C102" s="38">
        <v>159653.07999999996</v>
      </c>
      <c r="D102" s="38">
        <f>300000-159653.08</f>
        <v>140346.92000000001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>
        <f t="shared" si="8"/>
        <v>300000</v>
      </c>
      <c r="S102" s="38">
        <f>+'[1]EGR MARZO 2025'!$Q$85</f>
        <v>175889.63</v>
      </c>
      <c r="T102" s="38">
        <f t="shared" si="9"/>
        <v>124110.37</v>
      </c>
      <c r="U102" s="107">
        <f t="shared" si="7"/>
        <v>8.5403002584387031E-2</v>
      </c>
      <c r="W102" s="58"/>
      <c r="X102" s="99"/>
    </row>
    <row r="103" spans="1:24" ht="15.95" customHeight="1" x14ac:dyDescent="0.25">
      <c r="A103" s="37">
        <v>272</v>
      </c>
      <c r="B103" s="84" t="s">
        <v>197</v>
      </c>
      <c r="C103" s="38">
        <v>0</v>
      </c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>
        <f t="shared" si="8"/>
        <v>0</v>
      </c>
      <c r="S103" s="38">
        <f>+'[1]EGR MARZO 2025'!$Q$86</f>
        <v>0</v>
      </c>
      <c r="T103" s="38">
        <f t="shared" si="9"/>
        <v>0</v>
      </c>
      <c r="U103" s="107">
        <f t="shared" si="7"/>
        <v>0</v>
      </c>
    </row>
    <row r="104" spans="1:24" ht="15.95" customHeight="1" x14ac:dyDescent="0.25">
      <c r="A104" s="37" t="s">
        <v>134</v>
      </c>
      <c r="B104" s="84" t="s">
        <v>198</v>
      </c>
      <c r="C104" s="38">
        <v>0</v>
      </c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>
        <f t="shared" si="8"/>
        <v>0</v>
      </c>
      <c r="S104" s="38">
        <f>+'[1]EGR MARZO 2025'!$Q$87</f>
        <v>0</v>
      </c>
      <c r="T104" s="38">
        <f t="shared" si="9"/>
        <v>0</v>
      </c>
      <c r="U104" s="107">
        <f t="shared" si="7"/>
        <v>0</v>
      </c>
    </row>
    <row r="105" spans="1:24" ht="15.95" customHeight="1" x14ac:dyDescent="0.25">
      <c r="A105" s="37">
        <v>274</v>
      </c>
      <c r="B105" s="84" t="s">
        <v>70</v>
      </c>
      <c r="C105" s="38">
        <v>11500</v>
      </c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>
        <f t="shared" si="8"/>
        <v>11500</v>
      </c>
      <c r="S105" s="38">
        <f>+'[1]EGR MARZO 2025'!$Q$88</f>
        <v>0</v>
      </c>
      <c r="T105" s="38">
        <f t="shared" si="9"/>
        <v>11500</v>
      </c>
      <c r="U105" s="107">
        <f t="shared" si="7"/>
        <v>0</v>
      </c>
    </row>
    <row r="106" spans="1:24" ht="15.95" customHeight="1" x14ac:dyDescent="0.25">
      <c r="A106" s="37">
        <v>275</v>
      </c>
      <c r="B106" s="84" t="s">
        <v>199</v>
      </c>
      <c r="C106" s="38">
        <v>0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>
        <f t="shared" si="8"/>
        <v>0</v>
      </c>
      <c r="S106" s="38">
        <f>+'[1]EGR MARZO 2025'!$Q$89</f>
        <v>0</v>
      </c>
      <c r="T106" s="38">
        <f t="shared" si="9"/>
        <v>0</v>
      </c>
      <c r="U106" s="107">
        <f t="shared" si="7"/>
        <v>0</v>
      </c>
    </row>
    <row r="107" spans="1:24" ht="15.95" customHeight="1" x14ac:dyDescent="0.25">
      <c r="A107" s="37">
        <v>279</v>
      </c>
      <c r="B107" s="84" t="s">
        <v>200</v>
      </c>
      <c r="C107" s="38">
        <v>750</v>
      </c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>
        <f t="shared" si="8"/>
        <v>750</v>
      </c>
      <c r="S107" s="38">
        <f>+'[1]EGR MARZO 2025'!$Q$90</f>
        <v>0</v>
      </c>
      <c r="T107" s="38">
        <f t="shared" si="9"/>
        <v>750</v>
      </c>
      <c r="U107" s="107">
        <f t="shared" si="7"/>
        <v>0</v>
      </c>
    </row>
    <row r="108" spans="1:24" ht="15.95" customHeight="1" x14ac:dyDescent="0.25">
      <c r="A108" s="37">
        <v>281</v>
      </c>
      <c r="B108" s="84" t="s">
        <v>201</v>
      </c>
      <c r="C108" s="38">
        <v>0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>
        <f t="shared" si="8"/>
        <v>0</v>
      </c>
      <c r="S108" s="38">
        <f>+'[1]EGR MARZO 2025'!$Q$91</f>
        <v>0</v>
      </c>
      <c r="T108" s="38">
        <f t="shared" si="9"/>
        <v>0</v>
      </c>
      <c r="U108" s="107">
        <f t="shared" si="7"/>
        <v>0</v>
      </c>
    </row>
    <row r="109" spans="1:24" ht="15.95" customHeight="1" x14ac:dyDescent="0.25">
      <c r="A109" s="37" t="s">
        <v>135</v>
      </c>
      <c r="B109" s="84" t="s">
        <v>202</v>
      </c>
      <c r="C109" s="38">
        <v>4800</v>
      </c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>
        <f t="shared" si="8"/>
        <v>4800</v>
      </c>
      <c r="S109" s="38">
        <f>+'[1]EGR MARZO 2025'!$Q$92</f>
        <v>1208.79</v>
      </c>
      <c r="T109" s="38">
        <f t="shared" si="9"/>
        <v>3591.21</v>
      </c>
      <c r="U109" s="107">
        <f t="shared" si="7"/>
        <v>5.8692656010465882E-4</v>
      </c>
    </row>
    <row r="110" spans="1:24" ht="15.95" customHeight="1" x14ac:dyDescent="0.25">
      <c r="A110" s="37" t="s">
        <v>136</v>
      </c>
      <c r="B110" s="84" t="s">
        <v>71</v>
      </c>
      <c r="C110" s="38">
        <v>28800</v>
      </c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>
        <f t="shared" si="8"/>
        <v>28800</v>
      </c>
      <c r="S110" s="38">
        <f>+'[1]EGR MARZO 2025'!$Q$93</f>
        <v>0</v>
      </c>
      <c r="T110" s="38">
        <f t="shared" si="9"/>
        <v>28800</v>
      </c>
      <c r="U110" s="107">
        <f t="shared" si="7"/>
        <v>0</v>
      </c>
    </row>
    <row r="111" spans="1:24" ht="15.95" customHeight="1" x14ac:dyDescent="0.25">
      <c r="A111" s="37" t="s">
        <v>137</v>
      </c>
      <c r="B111" s="84" t="s">
        <v>72</v>
      </c>
      <c r="C111" s="38">
        <v>1300000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>
        <f t="shared" si="8"/>
        <v>1300000</v>
      </c>
      <c r="S111" s="38">
        <f>+'[1]EGR MARZO 2025'!$Q$94</f>
        <v>0</v>
      </c>
      <c r="T111" s="38">
        <f t="shared" si="9"/>
        <v>1300000</v>
      </c>
      <c r="U111" s="107">
        <f t="shared" si="7"/>
        <v>0</v>
      </c>
    </row>
    <row r="112" spans="1:24" ht="15.95" customHeight="1" x14ac:dyDescent="0.25">
      <c r="A112" s="37">
        <v>286</v>
      </c>
      <c r="B112" s="84" t="s">
        <v>203</v>
      </c>
      <c r="C112" s="38">
        <v>4500</v>
      </c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>
        <f t="shared" si="8"/>
        <v>4500</v>
      </c>
      <c r="S112" s="38">
        <f>+'[1]EGR MARZO 2025'!$Q$95</f>
        <v>0</v>
      </c>
      <c r="T112" s="38">
        <f t="shared" si="9"/>
        <v>4500</v>
      </c>
      <c r="U112" s="107">
        <f t="shared" si="7"/>
        <v>0</v>
      </c>
    </row>
    <row r="113" spans="1:24" ht="15.95" customHeight="1" x14ac:dyDescent="0.25">
      <c r="A113" s="37">
        <v>289</v>
      </c>
      <c r="B113" s="84" t="s">
        <v>204</v>
      </c>
      <c r="C113" s="38">
        <v>0</v>
      </c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>
        <f t="shared" si="8"/>
        <v>0</v>
      </c>
      <c r="S113" s="38">
        <f>+'[1]EGR MARZO 2025'!$Q$96</f>
        <v>0</v>
      </c>
      <c r="T113" s="38">
        <f t="shared" si="9"/>
        <v>0</v>
      </c>
      <c r="U113" s="107">
        <f t="shared" si="7"/>
        <v>0</v>
      </c>
    </row>
    <row r="114" spans="1:24" ht="15.95" customHeight="1" x14ac:dyDescent="0.25">
      <c r="A114" s="37" t="s">
        <v>138</v>
      </c>
      <c r="B114" s="84" t="s">
        <v>73</v>
      </c>
      <c r="C114" s="38">
        <v>6600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>
        <f t="shared" si="8"/>
        <v>6600</v>
      </c>
      <c r="S114" s="38">
        <f>+'[1]EGR MARZO 2025'!$Q$97</f>
        <v>648.69999999999993</v>
      </c>
      <c r="T114" s="38">
        <f t="shared" si="9"/>
        <v>5951.3</v>
      </c>
      <c r="U114" s="107">
        <f t="shared" si="7"/>
        <v>3.1497552059488588E-4</v>
      </c>
    </row>
    <row r="115" spans="1:24" ht="33" customHeight="1" x14ac:dyDescent="0.25">
      <c r="A115" s="37" t="s">
        <v>139</v>
      </c>
      <c r="B115" s="84" t="s">
        <v>205</v>
      </c>
      <c r="C115" s="38">
        <v>4000</v>
      </c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>
        <f t="shared" si="8"/>
        <v>4000</v>
      </c>
      <c r="S115" s="38">
        <f>+'[1]EGR MARZO 2025'!$Q$98</f>
        <v>575.25</v>
      </c>
      <c r="T115" s="38">
        <f t="shared" si="9"/>
        <v>3424.75</v>
      </c>
      <c r="U115" s="107">
        <f t="shared" si="7"/>
        <v>2.793119596457656E-4</v>
      </c>
    </row>
    <row r="116" spans="1:24" ht="15.95" customHeight="1" x14ac:dyDescent="0.25">
      <c r="A116" s="37" t="s">
        <v>140</v>
      </c>
      <c r="B116" s="84" t="s">
        <v>74</v>
      </c>
      <c r="C116" s="38">
        <v>25251.9</v>
      </c>
      <c r="D116" s="38">
        <v>70000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>
        <f t="shared" si="8"/>
        <v>95251.9</v>
      </c>
      <c r="S116" s="38">
        <f>+'[1]EGR MARZO 2025'!$Q$99</f>
        <v>5950</v>
      </c>
      <c r="T116" s="38">
        <f t="shared" si="9"/>
        <v>89301.9</v>
      </c>
      <c r="U116" s="107">
        <f t="shared" si="7"/>
        <v>2.889015488730648E-3</v>
      </c>
      <c r="V116" s="104">
        <v>155000</v>
      </c>
      <c r="W116" s="97">
        <f>202667.58-18064.42</f>
        <v>184603.15999999997</v>
      </c>
      <c r="X116" s="58">
        <f>+T116-W116</f>
        <v>-95301.25999999998</v>
      </c>
    </row>
    <row r="117" spans="1:24" ht="15.95" customHeight="1" x14ac:dyDescent="0.25">
      <c r="A117" s="37" t="s">
        <v>141</v>
      </c>
      <c r="B117" s="84" t="s">
        <v>75</v>
      </c>
      <c r="C117" s="38">
        <v>2000</v>
      </c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>
        <f t="shared" si="8"/>
        <v>2000</v>
      </c>
      <c r="S117" s="38">
        <f>+'[1]EGR MARZO 2025'!$Q$100</f>
        <v>0</v>
      </c>
      <c r="T117" s="38">
        <f t="shared" si="9"/>
        <v>2000</v>
      </c>
      <c r="U117" s="107">
        <f t="shared" si="7"/>
        <v>0</v>
      </c>
    </row>
    <row r="118" spans="1:24" ht="51" customHeight="1" x14ac:dyDescent="0.25">
      <c r="A118" s="37" t="s">
        <v>142</v>
      </c>
      <c r="B118" s="84" t="s">
        <v>206</v>
      </c>
      <c r="C118" s="38">
        <v>30000</v>
      </c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>
        <f t="shared" si="8"/>
        <v>30000</v>
      </c>
      <c r="S118" s="38">
        <f>+'[1]EGR MARZO 2025'!$Q$101</f>
        <v>165.5</v>
      </c>
      <c r="T118" s="38">
        <f t="shared" si="9"/>
        <v>29834.5</v>
      </c>
      <c r="U118" s="107">
        <f t="shared" si="7"/>
        <v>8.035832998065919E-5</v>
      </c>
    </row>
    <row r="119" spans="1:24" ht="15.95" customHeight="1" x14ac:dyDescent="0.25">
      <c r="A119" s="37" t="s">
        <v>143</v>
      </c>
      <c r="B119" s="84" t="s">
        <v>76</v>
      </c>
      <c r="C119" s="38">
        <v>476759.92</v>
      </c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>
        <f t="shared" si="8"/>
        <v>476759.92</v>
      </c>
      <c r="S119" s="38">
        <f>+'[1]EGR MARZO 2025'!$Q$102</f>
        <v>118.49</v>
      </c>
      <c r="T119" s="38">
        <f t="shared" si="9"/>
        <v>476641.43</v>
      </c>
      <c r="U119" s="107">
        <f t="shared" si="7"/>
        <v>5.7532679875578901E-5</v>
      </c>
    </row>
    <row r="120" spans="1:24" ht="15.95" customHeight="1" x14ac:dyDescent="0.25">
      <c r="A120" s="37" t="s">
        <v>144</v>
      </c>
      <c r="B120" s="84" t="s">
        <v>77</v>
      </c>
      <c r="C120" s="38">
        <v>9500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>
        <f t="shared" si="8"/>
        <v>9500</v>
      </c>
      <c r="S120" s="38">
        <f>+'[1]EGR MARZO 2025'!$Q$103</f>
        <v>1873.9499999999998</v>
      </c>
      <c r="T120" s="38">
        <f t="shared" si="9"/>
        <v>7626.05</v>
      </c>
      <c r="U120" s="107">
        <f t="shared" si="7"/>
        <v>9.0989421430366332E-4</v>
      </c>
      <c r="V120" s="9" t="s">
        <v>286</v>
      </c>
      <c r="W120" s="45">
        <f>3530+6927.66+22000+3000</f>
        <v>35457.660000000003</v>
      </c>
    </row>
    <row r="121" spans="1:24" ht="15.95" customHeight="1" x14ac:dyDescent="0.25">
      <c r="A121" s="37"/>
      <c r="B121" s="84"/>
      <c r="C121" s="38">
        <v>0</v>
      </c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>
        <f t="shared" si="8"/>
        <v>0</v>
      </c>
      <c r="S121" s="38"/>
      <c r="T121" s="38"/>
      <c r="U121" s="107"/>
    </row>
    <row r="122" spans="1:24" ht="15.95" customHeight="1" x14ac:dyDescent="0.25">
      <c r="A122" s="37"/>
      <c r="B122" s="84"/>
      <c r="C122" s="38">
        <v>0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>
        <f t="shared" si="8"/>
        <v>0</v>
      </c>
      <c r="S122" s="38"/>
      <c r="T122" s="38"/>
      <c r="U122" s="107"/>
    </row>
    <row r="123" spans="1:24" ht="15.95" customHeight="1" x14ac:dyDescent="0.25">
      <c r="A123" s="37"/>
      <c r="B123" s="84"/>
      <c r="C123" s="38">
        <v>0</v>
      </c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>
        <f t="shared" si="8"/>
        <v>0</v>
      </c>
      <c r="S123" s="38"/>
      <c r="T123" s="38"/>
      <c r="U123" s="107"/>
    </row>
    <row r="124" spans="1:24" ht="15.95" customHeight="1" x14ac:dyDescent="0.25">
      <c r="A124" s="132">
        <v>3</v>
      </c>
      <c r="B124" s="124" t="s">
        <v>78</v>
      </c>
      <c r="C124" s="108">
        <v>0</v>
      </c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>
        <f t="shared" si="8"/>
        <v>0</v>
      </c>
      <c r="S124" s="38"/>
      <c r="T124" s="38"/>
      <c r="U124" s="107"/>
    </row>
    <row r="125" spans="1:24" ht="15.95" customHeight="1" x14ac:dyDescent="0.25">
      <c r="A125" s="37" t="s">
        <v>207</v>
      </c>
      <c r="B125" s="84" t="s">
        <v>208</v>
      </c>
      <c r="C125" s="38">
        <v>10000</v>
      </c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>
        <f t="shared" si="8"/>
        <v>10000</v>
      </c>
      <c r="S125" s="38">
        <f>+'[1]EGR MARZO 2025'!$Q$114</f>
        <v>7395</v>
      </c>
      <c r="T125" s="38">
        <f t="shared" si="9"/>
        <v>2605</v>
      </c>
      <c r="U125" s="107">
        <f>S125/$S$144</f>
        <v>3.5906335359938051E-3</v>
      </c>
    </row>
    <row r="126" spans="1:24" ht="33" customHeight="1" x14ac:dyDescent="0.25">
      <c r="A126" s="37" t="s">
        <v>79</v>
      </c>
      <c r="B126" s="84" t="s">
        <v>209</v>
      </c>
      <c r="C126" s="38">
        <v>0</v>
      </c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>
        <f t="shared" si="8"/>
        <v>0</v>
      </c>
      <c r="S126" s="38">
        <f>+'[1]EGR MARZO 2025'!$Q$115</f>
        <v>0</v>
      </c>
      <c r="T126" s="38">
        <f t="shared" si="9"/>
        <v>0</v>
      </c>
      <c r="U126" s="107">
        <f>S126/$S$144</f>
        <v>0</v>
      </c>
    </row>
    <row r="127" spans="1:24" ht="15.95" customHeight="1" x14ac:dyDescent="0.25">
      <c r="A127" s="37" t="s">
        <v>210</v>
      </c>
      <c r="B127" s="84" t="s">
        <v>211</v>
      </c>
      <c r="C127" s="38">
        <v>304035</v>
      </c>
      <c r="D127" s="38">
        <v>92339.520000000004</v>
      </c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>
        <f t="shared" si="8"/>
        <v>396374.52</v>
      </c>
      <c r="S127" s="38">
        <f>+'[1]EGR MARZO 2025'!$Q$116</f>
        <v>0</v>
      </c>
      <c r="T127" s="38">
        <f t="shared" si="9"/>
        <v>396374.52</v>
      </c>
      <c r="U127" s="107">
        <f>S127/$S$144</f>
        <v>0</v>
      </c>
    </row>
    <row r="128" spans="1:24" ht="15.95" customHeight="1" x14ac:dyDescent="0.25">
      <c r="A128" s="37">
        <v>325</v>
      </c>
      <c r="B128" s="84" t="s">
        <v>246</v>
      </c>
      <c r="C128" s="38">
        <v>25000</v>
      </c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>
        <f t="shared" si="8"/>
        <v>25000</v>
      </c>
      <c r="S128" s="38">
        <f>+'[1]EGR MARZO 2025'!$Q$117</f>
        <v>0</v>
      </c>
      <c r="T128" s="38">
        <f t="shared" si="9"/>
        <v>25000</v>
      </c>
      <c r="U128" s="107">
        <f>S128/$S$144</f>
        <v>0</v>
      </c>
    </row>
    <row r="129" spans="1:21" ht="15.95" customHeight="1" x14ac:dyDescent="0.25">
      <c r="A129" s="37" t="s">
        <v>212</v>
      </c>
      <c r="B129" s="84" t="s">
        <v>213</v>
      </c>
      <c r="C129" s="38">
        <v>1500</v>
      </c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>
        <f t="shared" si="8"/>
        <v>1500</v>
      </c>
      <c r="S129" s="38">
        <f>+'[1]EGR MARZO 2025'!$Q$118</f>
        <v>560</v>
      </c>
      <c r="T129" s="38">
        <f t="shared" si="9"/>
        <v>940</v>
      </c>
      <c r="U129" s="107">
        <f>S129/$S$144</f>
        <v>2.7190734011582569E-4</v>
      </c>
    </row>
    <row r="130" spans="1:21" ht="15.95" customHeight="1" x14ac:dyDescent="0.25">
      <c r="A130" s="37">
        <v>328</v>
      </c>
      <c r="B130" s="84" t="s">
        <v>230</v>
      </c>
      <c r="C130" s="38">
        <v>40000</v>
      </c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>
        <f t="shared" si="8"/>
        <v>40000</v>
      </c>
      <c r="S130" s="38">
        <f>+'[1]EGR MARZO 2025'!$Q$119</f>
        <v>5000</v>
      </c>
      <c r="T130" s="38">
        <f t="shared" si="9"/>
        <v>35000</v>
      </c>
      <c r="U130" s="107">
        <f>+S130/S144</f>
        <v>2.427744108177015E-3</v>
      </c>
    </row>
    <row r="131" spans="1:21" ht="15.95" customHeight="1" x14ac:dyDescent="0.25">
      <c r="A131" s="37" t="s">
        <v>214</v>
      </c>
      <c r="B131" s="84" t="s">
        <v>215</v>
      </c>
      <c r="C131" s="38">
        <v>14300</v>
      </c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>
        <f t="shared" si="8"/>
        <v>14300</v>
      </c>
      <c r="S131" s="38">
        <f>+'[1]EGR MARZO 2025'!$Q$120</f>
        <v>999</v>
      </c>
      <c r="T131" s="38">
        <f t="shared" si="9"/>
        <v>13301</v>
      </c>
      <c r="U131" s="107">
        <f>S131/$S$144</f>
        <v>4.850632728137676E-4</v>
      </c>
    </row>
    <row r="132" spans="1:21" ht="15.95" hidden="1" customHeight="1" x14ac:dyDescent="0.25">
      <c r="A132" s="37" t="s">
        <v>216</v>
      </c>
      <c r="B132" s="84" t="s">
        <v>217</v>
      </c>
      <c r="C132" s="38">
        <v>0</v>
      </c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>
        <f t="shared" si="8"/>
        <v>0</v>
      </c>
      <c r="S132" s="38"/>
      <c r="T132" s="38">
        <f t="shared" si="9"/>
        <v>0</v>
      </c>
      <c r="U132" s="107">
        <f>S132/$S$144</f>
        <v>0</v>
      </c>
    </row>
    <row r="133" spans="1:21" ht="15.95" customHeight="1" x14ac:dyDescent="0.25">
      <c r="A133" s="37"/>
      <c r="B133" s="84"/>
      <c r="C133" s="38">
        <v>0</v>
      </c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>
        <f t="shared" si="8"/>
        <v>0</v>
      </c>
      <c r="S133" s="38"/>
      <c r="T133" s="38"/>
      <c r="U133" s="107"/>
    </row>
    <row r="134" spans="1:21" ht="15.95" customHeight="1" x14ac:dyDescent="0.25">
      <c r="A134" s="37"/>
      <c r="B134" s="84"/>
      <c r="C134" s="38">
        <v>0</v>
      </c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>
        <f t="shared" si="8"/>
        <v>0</v>
      </c>
      <c r="S134" s="38"/>
      <c r="T134" s="38"/>
      <c r="U134" s="107"/>
    </row>
    <row r="135" spans="1:21" ht="15.95" customHeight="1" x14ac:dyDescent="0.25">
      <c r="A135" s="132">
        <v>4</v>
      </c>
      <c r="B135" s="124" t="s">
        <v>80</v>
      </c>
      <c r="C135" s="108">
        <v>0</v>
      </c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>
        <f t="shared" si="8"/>
        <v>0</v>
      </c>
      <c r="S135" s="38"/>
      <c r="T135" s="38"/>
      <c r="U135" s="107"/>
    </row>
    <row r="136" spans="1:21" ht="15.95" customHeight="1" x14ac:dyDescent="0.25">
      <c r="A136" s="37" t="s">
        <v>218</v>
      </c>
      <c r="B136" s="84" t="s">
        <v>81</v>
      </c>
      <c r="C136" s="38">
        <v>185045</v>
      </c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>
        <f t="shared" si="8"/>
        <v>185045</v>
      </c>
      <c r="S136" s="38">
        <f>+'[1]EGR MARZO 2025'!$Q$125</f>
        <v>0</v>
      </c>
      <c r="T136" s="38">
        <f t="shared" si="9"/>
        <v>185045</v>
      </c>
      <c r="U136" s="107">
        <f>S136/$S$144</f>
        <v>0</v>
      </c>
    </row>
    <row r="137" spans="1:21" ht="15.95" customHeight="1" x14ac:dyDescent="0.25">
      <c r="A137" s="37" t="s">
        <v>219</v>
      </c>
      <c r="B137" s="84" t="s">
        <v>220</v>
      </c>
      <c r="C137" s="38">
        <v>8025</v>
      </c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>
        <f t="shared" si="8"/>
        <v>8025</v>
      </c>
      <c r="S137" s="38">
        <f>+'[1]EGR MARZO 2025'!$Q$126</f>
        <v>0</v>
      </c>
      <c r="T137" s="38">
        <f t="shared" si="9"/>
        <v>8025</v>
      </c>
      <c r="U137" s="107">
        <f>S137/$S$144</f>
        <v>0</v>
      </c>
    </row>
    <row r="138" spans="1:21" ht="15.95" customHeight="1" x14ac:dyDescent="0.25">
      <c r="A138" s="37" t="s">
        <v>221</v>
      </c>
      <c r="B138" s="84" t="s">
        <v>222</v>
      </c>
      <c r="C138" s="38">
        <v>40000</v>
      </c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>
        <f t="shared" si="8"/>
        <v>40000</v>
      </c>
      <c r="S138" s="38">
        <f>+'[1]EGR MARZO 2025'!$Q$127</f>
        <v>1000</v>
      </c>
      <c r="T138" s="38">
        <f t="shared" si="9"/>
        <v>39000</v>
      </c>
      <c r="U138" s="107">
        <f>S138/$S$144</f>
        <v>4.8554882163540298E-4</v>
      </c>
    </row>
    <row r="139" spans="1:21" ht="33" customHeight="1" x14ac:dyDescent="0.25">
      <c r="A139" s="37">
        <v>453</v>
      </c>
      <c r="B139" s="84" t="s">
        <v>245</v>
      </c>
      <c r="C139" s="38">
        <v>120000</v>
      </c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>
        <f t="shared" si="8"/>
        <v>120000</v>
      </c>
      <c r="S139" s="38">
        <f>+'[1]EGR MARZO 2025'!$Q$128</f>
        <v>0</v>
      </c>
      <c r="T139" s="38">
        <f t="shared" si="9"/>
        <v>120000</v>
      </c>
      <c r="U139" s="107"/>
    </row>
    <row r="140" spans="1:21" ht="33" customHeight="1" x14ac:dyDescent="0.25">
      <c r="A140" s="37" t="s">
        <v>223</v>
      </c>
      <c r="B140" s="84" t="s">
        <v>224</v>
      </c>
      <c r="C140" s="38">
        <v>38750</v>
      </c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>
        <f t="shared" si="8"/>
        <v>38750</v>
      </c>
      <c r="S140" s="38">
        <f>+'[1]EGR MARZO 2025'!$Q$129</f>
        <v>0</v>
      </c>
      <c r="T140" s="38">
        <f>R140-S140</f>
        <v>38750</v>
      </c>
      <c r="U140" s="107">
        <f>S140/$S$144</f>
        <v>0</v>
      </c>
    </row>
    <row r="141" spans="1:21" ht="15.95" customHeight="1" x14ac:dyDescent="0.25">
      <c r="A141" s="37"/>
      <c r="B141" s="84"/>
      <c r="C141" s="38">
        <v>0</v>
      </c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107"/>
    </row>
    <row r="142" spans="1:21" ht="15.95" customHeight="1" x14ac:dyDescent="0.25">
      <c r="A142" s="132">
        <v>9</v>
      </c>
      <c r="B142" s="124" t="s">
        <v>251</v>
      </c>
      <c r="C142" s="38">
        <v>0</v>
      </c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>
        <f t="shared" si="8"/>
        <v>0</v>
      </c>
      <c r="S142" s="38"/>
      <c r="T142" s="38"/>
      <c r="U142" s="107"/>
    </row>
    <row r="143" spans="1:21" ht="15.95" customHeight="1" thickBot="1" x14ac:dyDescent="0.3">
      <c r="A143" s="37">
        <v>913</v>
      </c>
      <c r="B143" s="84" t="s">
        <v>250</v>
      </c>
      <c r="C143" s="38">
        <v>300000</v>
      </c>
      <c r="D143" s="38">
        <v>300000</v>
      </c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>
        <f t="shared" si="8"/>
        <v>600000</v>
      </c>
      <c r="S143" s="38">
        <f>'[1]EGR MARZO 2025'!$Q$132</f>
        <v>300000</v>
      </c>
      <c r="T143" s="38">
        <f>R143-S143</f>
        <v>300000</v>
      </c>
      <c r="U143" s="107">
        <f>S143/$S$144</f>
        <v>0.14566464649062089</v>
      </c>
    </row>
    <row r="144" spans="1:21" ht="18" customHeight="1" thickBot="1" x14ac:dyDescent="0.3">
      <c r="A144" s="128"/>
      <c r="B144" s="129" t="s">
        <v>88</v>
      </c>
      <c r="C144" s="56">
        <f t="shared" ref="C144:T144" si="10">SUM(C31:C143)</f>
        <v>11773657.299999999</v>
      </c>
      <c r="D144" s="56">
        <f t="shared" si="10"/>
        <v>1023057.49</v>
      </c>
      <c r="E144" s="56">
        <f t="shared" si="10"/>
        <v>0</v>
      </c>
      <c r="F144" s="56">
        <f t="shared" si="10"/>
        <v>0</v>
      </c>
      <c r="G144" s="56">
        <f t="shared" si="10"/>
        <v>0</v>
      </c>
      <c r="H144" s="56">
        <f t="shared" si="10"/>
        <v>0</v>
      </c>
      <c r="I144" s="56">
        <f t="shared" si="10"/>
        <v>0</v>
      </c>
      <c r="J144" s="56">
        <f t="shared" si="10"/>
        <v>0</v>
      </c>
      <c r="K144" s="56">
        <f t="shared" si="10"/>
        <v>0</v>
      </c>
      <c r="L144" s="56">
        <f t="shared" si="10"/>
        <v>0</v>
      </c>
      <c r="M144" s="56">
        <f t="shared" si="10"/>
        <v>0</v>
      </c>
      <c r="N144" s="56">
        <f>SUM(N31:N143)</f>
        <v>0</v>
      </c>
      <c r="O144" s="56">
        <f>SUM(O31:O143)</f>
        <v>0</v>
      </c>
      <c r="P144" s="56">
        <f>SUM(P31:P143)</f>
        <v>0</v>
      </c>
      <c r="Q144" s="56">
        <f>SUM(Q31:Q143)</f>
        <v>0</v>
      </c>
      <c r="R144" s="56">
        <f t="shared" si="10"/>
        <v>12796714.789999999</v>
      </c>
      <c r="S144" s="56">
        <f t="shared" si="10"/>
        <v>2059525.1299999997</v>
      </c>
      <c r="T144" s="56">
        <f t="shared" si="10"/>
        <v>10737189.660000002</v>
      </c>
      <c r="U144" s="112">
        <v>1</v>
      </c>
    </row>
    <row r="145" spans="1:24" ht="16.5" thickBot="1" x14ac:dyDescent="0.3">
      <c r="A145" s="134"/>
      <c r="B145" s="89"/>
      <c r="C145" s="113"/>
      <c r="D145" s="56">
        <f>+D26-D144</f>
        <v>0</v>
      </c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W145" s="57"/>
      <c r="X145" s="57"/>
    </row>
    <row r="146" spans="1:24" x14ac:dyDescent="0.2">
      <c r="A146" s="134"/>
      <c r="C146" s="114"/>
      <c r="D146" s="135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W146" s="57"/>
      <c r="X146" s="57"/>
    </row>
    <row r="147" spans="1:24" x14ac:dyDescent="0.2">
      <c r="A147" s="134"/>
      <c r="C147" s="114"/>
      <c r="D147" s="135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W147" s="57"/>
      <c r="X147" s="57"/>
    </row>
    <row r="148" spans="1:24" ht="15.75" thickBot="1" x14ac:dyDescent="0.25">
      <c r="E148" s="136"/>
      <c r="F148" s="58"/>
      <c r="R148" s="97"/>
      <c r="S148" s="58"/>
      <c r="W148" s="58"/>
    </row>
    <row r="149" spans="1:24" ht="15.75" x14ac:dyDescent="0.25">
      <c r="A149" s="137" t="s">
        <v>82</v>
      </c>
      <c r="B149" s="138"/>
      <c r="C149" s="139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W149" s="58"/>
      <c r="X149" s="58"/>
    </row>
    <row r="150" spans="1:24" ht="15.75" x14ac:dyDescent="0.25">
      <c r="A150" s="140" t="s">
        <v>2</v>
      </c>
      <c r="B150" s="115"/>
      <c r="C150" s="141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W150" s="58"/>
      <c r="X150" s="58"/>
    </row>
    <row r="151" spans="1:24" ht="5.0999999999999996" customHeight="1" thickBot="1" x14ac:dyDescent="0.25">
      <c r="A151" s="142"/>
      <c r="B151" s="143"/>
      <c r="C151" s="144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W151" s="58"/>
      <c r="X151" s="58"/>
    </row>
    <row r="152" spans="1:24" ht="6.95" customHeight="1" x14ac:dyDescent="0.2">
      <c r="A152" s="42"/>
      <c r="B152" s="89"/>
      <c r="C152" s="43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W152" s="58"/>
      <c r="X152" s="58"/>
    </row>
    <row r="153" spans="1:24" x14ac:dyDescent="0.2">
      <c r="A153" s="44" t="s">
        <v>83</v>
      </c>
      <c r="C153" s="46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W153" s="58"/>
      <c r="X153" s="58"/>
    </row>
    <row r="154" spans="1:24" ht="15.75" x14ac:dyDescent="0.25">
      <c r="A154" s="47" t="s">
        <v>263</v>
      </c>
      <c r="C154" s="63">
        <v>3776516.87</v>
      </c>
      <c r="D154" s="57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W154" s="58"/>
      <c r="X154" s="58"/>
    </row>
    <row r="155" spans="1:24" ht="30" x14ac:dyDescent="0.2">
      <c r="A155" s="47"/>
      <c r="B155" s="90" t="s">
        <v>274</v>
      </c>
      <c r="C155" s="61">
        <v>-30304.11</v>
      </c>
      <c r="D155" s="57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T155" s="58"/>
      <c r="W155" s="58"/>
      <c r="X155" s="58"/>
    </row>
    <row r="156" spans="1:24" x14ac:dyDescent="0.2">
      <c r="A156" s="47"/>
      <c r="C156" s="61"/>
      <c r="D156" s="57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U156" s="58"/>
      <c r="W156" s="58"/>
      <c r="X156" s="58"/>
    </row>
    <row r="157" spans="1:24" x14ac:dyDescent="0.2">
      <c r="A157" s="47" t="s">
        <v>84</v>
      </c>
      <c r="C157" s="61">
        <f>S26</f>
        <v>1559862.3299999998</v>
      </c>
      <c r="D157" s="57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W157" s="58"/>
      <c r="X157" s="58"/>
    </row>
    <row r="158" spans="1:24" x14ac:dyDescent="0.2">
      <c r="A158" s="47" t="s">
        <v>85</v>
      </c>
      <c r="C158" s="62">
        <f>-S144</f>
        <v>-2059525.1299999997</v>
      </c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W158" s="58"/>
      <c r="X158" s="58"/>
    </row>
    <row r="159" spans="1:24" ht="15.75" x14ac:dyDescent="0.25">
      <c r="A159" s="48" t="s">
        <v>287</v>
      </c>
      <c r="B159" s="91"/>
      <c r="C159" s="63">
        <f>+C157+C158</f>
        <v>-499662.79999999981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W159" s="58"/>
      <c r="X159" s="58"/>
    </row>
    <row r="160" spans="1:24" ht="15.75" x14ac:dyDescent="0.25">
      <c r="A160" s="48"/>
      <c r="B160" s="91"/>
      <c r="C160" s="63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W160" s="58"/>
      <c r="X160" s="58"/>
    </row>
    <row r="161" spans="1:24" x14ac:dyDescent="0.2">
      <c r="A161" s="47"/>
      <c r="C161" s="61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W161" s="58"/>
      <c r="X161" s="58"/>
    </row>
    <row r="162" spans="1:24" x14ac:dyDescent="0.2">
      <c r="A162" s="44" t="s">
        <v>86</v>
      </c>
      <c r="C162" s="61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W162" s="58"/>
      <c r="X162" s="58"/>
    </row>
    <row r="163" spans="1:24" x14ac:dyDescent="0.2">
      <c r="A163" s="44"/>
      <c r="B163" s="90" t="s">
        <v>269</v>
      </c>
      <c r="C163" s="61">
        <v>310.38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W163" s="58"/>
      <c r="X163" s="58"/>
    </row>
    <row r="164" spans="1:24" ht="30" x14ac:dyDescent="0.2">
      <c r="A164" s="44"/>
      <c r="B164" s="90" t="s">
        <v>270</v>
      </c>
      <c r="C164" s="61">
        <v>12603.46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W164" s="58"/>
      <c r="X164" s="58"/>
    </row>
    <row r="165" spans="1:24" x14ac:dyDescent="0.2">
      <c r="A165" s="44"/>
      <c r="B165" s="90" t="s">
        <v>271</v>
      </c>
      <c r="C165" s="61">
        <v>19616.849999999999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W165" s="58"/>
      <c r="X165" s="58"/>
    </row>
    <row r="166" spans="1:24" x14ac:dyDescent="0.2">
      <c r="A166" s="44"/>
      <c r="B166" s="90" t="s">
        <v>272</v>
      </c>
      <c r="C166" s="61">
        <v>2345.7600000000002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W166" s="58"/>
      <c r="X166" s="58"/>
    </row>
    <row r="167" spans="1:24" x14ac:dyDescent="0.2">
      <c r="A167" s="44"/>
      <c r="B167" s="90" t="s">
        <v>273</v>
      </c>
      <c r="C167" s="61">
        <v>8755.93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W167" s="58"/>
      <c r="X167" s="58"/>
    </row>
    <row r="168" spans="1:24" x14ac:dyDescent="0.2">
      <c r="A168" s="47"/>
      <c r="B168" s="90" t="s">
        <v>275</v>
      </c>
      <c r="C168" s="61">
        <v>-2.2999999999999998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W168" s="58"/>
      <c r="X168" s="58"/>
    </row>
    <row r="169" spans="1:24" ht="15" customHeight="1" x14ac:dyDescent="0.2">
      <c r="A169" s="47"/>
      <c r="B169" s="90" t="s">
        <v>276</v>
      </c>
      <c r="C169" s="61">
        <v>0.01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W169" s="58"/>
      <c r="X169" s="58"/>
    </row>
    <row r="170" spans="1:24" x14ac:dyDescent="0.2">
      <c r="A170" s="47"/>
      <c r="C170" s="62"/>
      <c r="D170" s="6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W170" s="58"/>
      <c r="X170" s="58"/>
    </row>
    <row r="171" spans="1:24" ht="18.75" customHeight="1" x14ac:dyDescent="0.25">
      <c r="A171" s="48" t="s">
        <v>264</v>
      </c>
      <c r="B171" s="91" t="s">
        <v>260</v>
      </c>
      <c r="C171" s="63">
        <f>SUM(C161:C170)</f>
        <v>43630.09</v>
      </c>
      <c r="D171" s="6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W171" s="58"/>
      <c r="X171" s="58"/>
    </row>
    <row r="172" spans="1:24" ht="25.5" customHeight="1" thickBot="1" x14ac:dyDescent="0.3">
      <c r="A172" s="50" t="s">
        <v>278</v>
      </c>
      <c r="B172" s="92"/>
      <c r="C172" s="60">
        <f>+C154+C155+C159+C171</f>
        <v>3290180.0500000003</v>
      </c>
      <c r="D172" s="145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W172" s="58"/>
      <c r="X172" s="58"/>
    </row>
    <row r="173" spans="1:24" ht="25.5" customHeight="1" x14ac:dyDescent="0.2">
      <c r="B173" s="93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W173" s="58"/>
      <c r="X173" s="58"/>
    </row>
    <row r="174" spans="1:24" x14ac:dyDescent="0.2">
      <c r="C174" s="97"/>
      <c r="D174" s="58"/>
      <c r="R174" s="58"/>
    </row>
    <row r="175" spans="1:24" x14ac:dyDescent="0.2">
      <c r="C175" s="97"/>
      <c r="D175" s="58"/>
      <c r="R175" s="58"/>
    </row>
    <row r="176" spans="1:24" x14ac:dyDescent="0.2">
      <c r="C176" s="97"/>
      <c r="D176" s="58"/>
    </row>
    <row r="177" spans="2:24" x14ac:dyDescent="0.2">
      <c r="C177" s="97"/>
      <c r="D177" s="58"/>
    </row>
    <row r="178" spans="2:24" x14ac:dyDescent="0.2">
      <c r="D178" s="58"/>
    </row>
    <row r="179" spans="2:24" x14ac:dyDescent="0.2">
      <c r="D179" s="58"/>
    </row>
    <row r="180" spans="2:24" x14ac:dyDescent="0.2">
      <c r="B180" s="90" t="s">
        <v>240</v>
      </c>
      <c r="C180" s="146" t="s">
        <v>241</v>
      </c>
      <c r="E180" s="146"/>
      <c r="G180" s="147" t="s">
        <v>242</v>
      </c>
      <c r="J180" s="148"/>
      <c r="K180" s="148" t="s">
        <v>252</v>
      </c>
      <c r="P180" s="148"/>
      <c r="Q180" s="148"/>
    </row>
    <row r="181" spans="2:24" x14ac:dyDescent="0.2">
      <c r="B181" s="90" t="s">
        <v>87</v>
      </c>
      <c r="C181" s="146" t="s">
        <v>243</v>
      </c>
      <c r="E181" s="146"/>
      <c r="G181" s="147" t="s">
        <v>238</v>
      </c>
      <c r="J181" s="147"/>
      <c r="K181" s="147" t="s">
        <v>234</v>
      </c>
      <c r="P181" s="147"/>
      <c r="Q181" s="147"/>
    </row>
    <row r="186" spans="2:24" x14ac:dyDescent="0.2">
      <c r="B186" s="45" t="s">
        <v>242</v>
      </c>
      <c r="D186" s="149" t="s">
        <v>252</v>
      </c>
    </row>
    <row r="187" spans="2:24" x14ac:dyDescent="0.2">
      <c r="B187" s="90" t="s">
        <v>238</v>
      </c>
      <c r="D187" s="149" t="s">
        <v>277</v>
      </c>
      <c r="I187" s="58"/>
      <c r="K187" s="58"/>
      <c r="M187" s="58"/>
      <c r="N187" s="58"/>
      <c r="O187" s="58"/>
      <c r="P187" s="58"/>
      <c r="Q187" s="58"/>
      <c r="R187" s="58"/>
      <c r="X187" s="58"/>
    </row>
    <row r="188" spans="2:24" x14ac:dyDescent="0.2">
      <c r="I188" s="58"/>
      <c r="K188" s="58"/>
      <c r="M188" s="58"/>
      <c r="N188" s="58"/>
      <c r="O188" s="58"/>
      <c r="P188" s="58"/>
      <c r="Q188" s="58"/>
      <c r="X188" s="58"/>
    </row>
    <row r="189" spans="2:24" x14ac:dyDescent="0.2">
      <c r="G189" s="59"/>
      <c r="I189" s="59"/>
      <c r="K189" s="59"/>
      <c r="M189" s="59"/>
      <c r="N189" s="59"/>
      <c r="O189" s="59"/>
      <c r="P189" s="59"/>
      <c r="Q189" s="59"/>
      <c r="X189" s="59"/>
    </row>
    <row r="190" spans="2:24" x14ac:dyDescent="0.2">
      <c r="G190" s="59"/>
      <c r="I190" s="59"/>
      <c r="K190" s="59"/>
      <c r="M190" s="59"/>
      <c r="N190" s="59"/>
      <c r="O190" s="59"/>
      <c r="P190" s="59"/>
      <c r="Q190" s="59"/>
      <c r="R190" s="58"/>
      <c r="X190" s="59"/>
    </row>
    <row r="191" spans="2:24" x14ac:dyDescent="0.2">
      <c r="G191" s="59"/>
      <c r="R191" s="58"/>
    </row>
    <row r="192" spans="2:24" x14ac:dyDescent="0.2">
      <c r="G192" s="59"/>
    </row>
    <row r="193" spans="7:18" x14ac:dyDescent="0.2">
      <c r="G193" s="59"/>
    </row>
    <row r="194" spans="7:18" x14ac:dyDescent="0.2">
      <c r="G194" s="59"/>
      <c r="R194" s="58"/>
    </row>
    <row r="195" spans="7:18" x14ac:dyDescent="0.2">
      <c r="G195" s="59"/>
    </row>
    <row r="196" spans="7:18" x14ac:dyDescent="0.2">
      <c r="G196" s="59"/>
    </row>
    <row r="197" spans="7:18" x14ac:dyDescent="0.2">
      <c r="G197" s="59"/>
    </row>
    <row r="198" spans="7:18" x14ac:dyDescent="0.2">
      <c r="G198" s="59"/>
    </row>
    <row r="199" spans="7:18" x14ac:dyDescent="0.2">
      <c r="G199" s="59"/>
    </row>
    <row r="200" spans="7:18" x14ac:dyDescent="0.2">
      <c r="G200" s="59"/>
    </row>
    <row r="201" spans="7:18" x14ac:dyDescent="0.2">
      <c r="G201" s="59"/>
    </row>
    <row r="202" spans="7:18" x14ac:dyDescent="0.2">
      <c r="G202" s="59"/>
    </row>
    <row r="203" spans="7:18" x14ac:dyDescent="0.2">
      <c r="G203" s="59"/>
    </row>
    <row r="204" spans="7:18" x14ac:dyDescent="0.2">
      <c r="G204" s="59"/>
    </row>
    <row r="205" spans="7:18" x14ac:dyDescent="0.2">
      <c r="G205" s="59"/>
    </row>
    <row r="206" spans="7:18" x14ac:dyDescent="0.2">
      <c r="G206" s="59"/>
    </row>
  </sheetData>
  <mergeCells count="7">
    <mergeCell ref="S6:S7"/>
    <mergeCell ref="B6:B7"/>
    <mergeCell ref="H6:I6"/>
    <mergeCell ref="J6:K6"/>
    <mergeCell ref="L6:M6"/>
    <mergeCell ref="N6:O6"/>
    <mergeCell ref="P6:Q6"/>
  </mergeCells>
  <pageMargins left="1.2204724409448819" right="0.23622047244094491" top="0.74803149606299213" bottom="0.74803149606299213" header="0.31496062992125984" footer="0.31496062992125984"/>
  <pageSetup scale="60" fitToHeight="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ENERO 2025</vt:lpstr>
      <vt:lpstr>FEBRERO 2025</vt:lpstr>
      <vt:lpstr>MARZO 2025</vt:lpstr>
      <vt:lpstr>'ENERO 2025'!Área_de_impresión</vt:lpstr>
      <vt:lpstr>'FEBRERO 2025'!Área_de_impresión</vt:lpstr>
      <vt:lpstr>'MARZO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Coordinador Financiero</cp:lastModifiedBy>
  <cp:lastPrinted>2025-04-24T17:49:46Z</cp:lastPrinted>
  <dcterms:created xsi:type="dcterms:W3CDTF">2018-02-13T22:14:16Z</dcterms:created>
  <dcterms:modified xsi:type="dcterms:W3CDTF">2025-04-24T17:53:39Z</dcterms:modified>
</cp:coreProperties>
</file>